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0035"/>
  </bookViews>
  <sheets>
    <sheet name="index" sheetId="9" r:id="rId1"/>
    <sheet name="laps_times" sheetId="1" r:id="rId2"/>
    <sheet name="splits" sheetId="7" r:id="rId3"/>
    <sheet name="split_ranks" sheetId="8" r:id="rId4"/>
    <sheet name="4km" sheetId="11" r:id="rId5"/>
    <sheet name="person" sheetId="12" r:id="rId6"/>
  </sheets>
  <definedNames>
    <definedName name="_xlnm.Print_Titles" localSheetId="1">laps_times!$A:$I,laps_times!$1:$5</definedName>
    <definedName name="_xlnm.Print_Titles" localSheetId="3">split_ranks!$A:$I,split_ranks!$1:$5</definedName>
    <definedName name="_xlnm.Print_Titles" localSheetId="2">splits!$A:$I,splits!$1:$5</definedName>
  </definedNames>
  <calcPr calcId="145621"/>
</workbook>
</file>

<file path=xl/calcChain.xml><?xml version="1.0" encoding="utf-8"?>
<calcChain xmlns="http://schemas.openxmlformats.org/spreadsheetml/2006/main">
  <c r="Q32" i="12" l="1"/>
  <c r="Q33" i="12"/>
  <c r="R33" i="12" l="1"/>
  <c r="R32" i="12"/>
  <c r="F3" i="12"/>
  <c r="B9" i="12" s="1"/>
  <c r="B10" i="12" s="1"/>
  <c r="AM115" i="11"/>
  <c r="AN115" i="11"/>
  <c r="AO115" i="11" s="1"/>
  <c r="AP115" i="11" s="1"/>
  <c r="AL115" i="11"/>
  <c r="AK115" i="11"/>
  <c r="AJ115" i="11"/>
  <c r="AI115" i="11"/>
  <c r="AH115" i="11"/>
  <c r="AG115" i="11"/>
  <c r="AF115" i="11"/>
  <c r="S32" i="12" l="1"/>
  <c r="S33" i="12"/>
  <c r="D4" i="12"/>
  <c r="M9" i="12"/>
  <c r="M10" i="12" s="1"/>
  <c r="I9" i="12"/>
  <c r="I10" i="12" s="1"/>
  <c r="K9" i="12"/>
  <c r="K10" i="12" s="1"/>
  <c r="O9" i="12"/>
  <c r="O10" i="12" s="1"/>
  <c r="G9" i="12"/>
  <c r="G10" i="12" s="1"/>
  <c r="B8" i="12"/>
  <c r="N9" i="12"/>
  <c r="J9" i="12"/>
  <c r="F9" i="12"/>
  <c r="L9" i="12"/>
  <c r="H9" i="12"/>
  <c r="E9" i="12"/>
  <c r="E10" i="12" s="1"/>
  <c r="C9" i="12"/>
  <c r="C10" i="12"/>
  <c r="R31" i="12"/>
  <c r="S31" i="12" s="1"/>
  <c r="B15" i="12"/>
  <c r="B27" i="12"/>
  <c r="B26" i="12" s="1"/>
  <c r="B21" i="12"/>
  <c r="O4" i="12"/>
  <c r="I3" i="12"/>
  <c r="H4" i="12" s="1"/>
  <c r="B39" i="12" l="1"/>
  <c r="B38" i="12"/>
  <c r="B63" i="12" s="1"/>
  <c r="B40" i="12"/>
  <c r="B61" i="12" s="1"/>
  <c r="M8" i="12"/>
  <c r="F8" i="12"/>
  <c r="N8" i="12"/>
  <c r="I8" i="12"/>
  <c r="N10" i="12"/>
  <c r="H8" i="12"/>
  <c r="H10" i="12"/>
  <c r="L8" i="12"/>
  <c r="L10" i="12"/>
  <c r="B22" i="12"/>
  <c r="B20" i="12"/>
  <c r="J8" i="12"/>
  <c r="J10" i="12"/>
  <c r="K8" i="12"/>
  <c r="O8" i="12"/>
  <c r="E8" i="12"/>
  <c r="G8" i="12"/>
  <c r="B16" i="12"/>
  <c r="B14" i="12"/>
  <c r="F10" i="12"/>
  <c r="C8" i="12"/>
  <c r="B28" i="12"/>
  <c r="C28" i="12" s="1"/>
  <c r="C26" i="12"/>
  <c r="C27" i="12"/>
  <c r="C15" i="12"/>
  <c r="F39" i="12" l="1"/>
  <c r="J39" i="12"/>
  <c r="G39" i="12"/>
  <c r="K39" i="12"/>
  <c r="H39" i="12"/>
  <c r="E39" i="12"/>
  <c r="I39" i="12"/>
  <c r="B65" i="12"/>
  <c r="O65" i="12" s="1"/>
  <c r="C40" i="12"/>
  <c r="C65" i="12" s="1"/>
  <c r="C38" i="12"/>
  <c r="C63" i="12" s="1"/>
  <c r="M63" i="12"/>
  <c r="I63" i="12"/>
  <c r="E63" i="12"/>
  <c r="N63" i="12"/>
  <c r="J63" i="12"/>
  <c r="F63" i="12"/>
  <c r="L63" i="12"/>
  <c r="H63" i="12"/>
  <c r="O63" i="12"/>
  <c r="K63" i="12"/>
  <c r="G63" i="12"/>
  <c r="C61" i="12"/>
  <c r="B59" i="12"/>
  <c r="C16" i="12"/>
  <c r="E65" i="12" l="1"/>
  <c r="K65" i="12"/>
  <c r="I65" i="12"/>
  <c r="H65" i="12"/>
  <c r="L65" i="12"/>
  <c r="N65" i="12"/>
  <c r="J65" i="12"/>
  <c r="M65" i="12"/>
  <c r="G65" i="12"/>
  <c r="F65" i="12"/>
  <c r="B64" i="12"/>
  <c r="J64" i="12" s="1"/>
  <c r="C59" i="12"/>
  <c r="B60" i="12"/>
  <c r="E60" i="12" s="1"/>
  <c r="C39" i="12"/>
  <c r="C64" i="12" s="1"/>
  <c r="N64" i="12" l="1"/>
  <c r="E64" i="12"/>
  <c r="I64" i="12"/>
  <c r="O64" i="12"/>
  <c r="K64" i="12"/>
  <c r="H64" i="12"/>
  <c r="M64" i="12"/>
  <c r="F64" i="12"/>
  <c r="L64" i="12"/>
  <c r="G64" i="12"/>
  <c r="C60" i="12"/>
  <c r="U7" i="11" l="1"/>
  <c r="V7" i="11"/>
  <c r="W7" i="11"/>
  <c r="Y7" i="11"/>
  <c r="Z7" i="11"/>
  <c r="AA7" i="11"/>
  <c r="AC7" i="11"/>
  <c r="AD7" i="11"/>
  <c r="AE7" i="11"/>
  <c r="U8" i="11"/>
  <c r="V8" i="11"/>
  <c r="W8" i="11"/>
  <c r="Y8" i="11"/>
  <c r="Z8" i="11"/>
  <c r="AA8" i="11"/>
  <c r="AC8" i="11"/>
  <c r="AD8" i="11"/>
  <c r="AE8" i="11"/>
  <c r="U9" i="11"/>
  <c r="V9" i="11"/>
  <c r="W9" i="11"/>
  <c r="Y9" i="11"/>
  <c r="Z9" i="11"/>
  <c r="AA9" i="11"/>
  <c r="AC9" i="11"/>
  <c r="AD9" i="11"/>
  <c r="AE9" i="11"/>
  <c r="U10" i="11"/>
  <c r="V10" i="11"/>
  <c r="W10" i="11"/>
  <c r="Y10" i="11"/>
  <c r="Z10" i="11"/>
  <c r="AA10" i="11"/>
  <c r="AC10" i="11"/>
  <c r="AD10" i="11"/>
  <c r="AE10" i="11"/>
  <c r="U11" i="11"/>
  <c r="V11" i="11"/>
  <c r="W11" i="11"/>
  <c r="Y11" i="11"/>
  <c r="Z11" i="11"/>
  <c r="AA11" i="11"/>
  <c r="AC11" i="11"/>
  <c r="AD11" i="11"/>
  <c r="AE11" i="11"/>
  <c r="U12" i="11"/>
  <c r="V12" i="11"/>
  <c r="W12" i="11"/>
  <c r="Y12" i="11"/>
  <c r="Z12" i="11"/>
  <c r="AA12" i="11"/>
  <c r="AC12" i="11"/>
  <c r="AD12" i="11"/>
  <c r="AE12" i="11"/>
  <c r="U13" i="11"/>
  <c r="V13" i="11"/>
  <c r="W13" i="11"/>
  <c r="Y13" i="11"/>
  <c r="Z13" i="11"/>
  <c r="AA13" i="11"/>
  <c r="AC13" i="11"/>
  <c r="AD13" i="11"/>
  <c r="AE13" i="11"/>
  <c r="U14" i="11"/>
  <c r="V14" i="11"/>
  <c r="W14" i="11"/>
  <c r="Y14" i="11"/>
  <c r="Z14" i="11"/>
  <c r="AA14" i="11"/>
  <c r="AC14" i="11"/>
  <c r="AD14" i="11"/>
  <c r="AE14" i="11"/>
  <c r="U15" i="11"/>
  <c r="V15" i="11"/>
  <c r="W15" i="11"/>
  <c r="Y15" i="11"/>
  <c r="Z15" i="11"/>
  <c r="AA15" i="11"/>
  <c r="AC15" i="11"/>
  <c r="AD15" i="11"/>
  <c r="AE15" i="11"/>
  <c r="U16" i="11"/>
  <c r="V16" i="11"/>
  <c r="W16" i="11"/>
  <c r="Y16" i="11"/>
  <c r="Z16" i="11"/>
  <c r="AA16" i="11"/>
  <c r="AC16" i="11"/>
  <c r="AD16" i="11"/>
  <c r="AE16" i="11"/>
  <c r="U17" i="11"/>
  <c r="V17" i="11"/>
  <c r="W17" i="11"/>
  <c r="Y17" i="11"/>
  <c r="Z17" i="11"/>
  <c r="AA17" i="11"/>
  <c r="AC17" i="11"/>
  <c r="AD17" i="11"/>
  <c r="AE17" i="11"/>
  <c r="U18" i="11"/>
  <c r="V18" i="11"/>
  <c r="W18" i="11"/>
  <c r="Y18" i="11"/>
  <c r="Z18" i="11"/>
  <c r="AA18" i="11"/>
  <c r="AC18" i="11"/>
  <c r="AD18" i="11"/>
  <c r="AE18" i="11"/>
  <c r="U19" i="11"/>
  <c r="V19" i="11"/>
  <c r="W19" i="11"/>
  <c r="Y19" i="11"/>
  <c r="Z19" i="11"/>
  <c r="AA19" i="11"/>
  <c r="AC19" i="11"/>
  <c r="AD19" i="11"/>
  <c r="AE19" i="11"/>
  <c r="U20" i="11"/>
  <c r="V20" i="11"/>
  <c r="W20" i="11"/>
  <c r="Y20" i="11"/>
  <c r="Z20" i="11"/>
  <c r="AA20" i="11"/>
  <c r="AC20" i="11"/>
  <c r="AD20" i="11"/>
  <c r="AE20" i="11"/>
  <c r="U21" i="11"/>
  <c r="V21" i="11"/>
  <c r="W21" i="11"/>
  <c r="Y21" i="11"/>
  <c r="Z21" i="11"/>
  <c r="AA21" i="11"/>
  <c r="AC21" i="11"/>
  <c r="AD21" i="11"/>
  <c r="AE21" i="11"/>
  <c r="U22" i="11"/>
  <c r="V22" i="11"/>
  <c r="W22" i="11"/>
  <c r="Y22" i="11"/>
  <c r="Z22" i="11"/>
  <c r="AA22" i="11"/>
  <c r="AC22" i="11"/>
  <c r="AD22" i="11"/>
  <c r="AE22" i="11"/>
  <c r="U23" i="11"/>
  <c r="V23" i="11"/>
  <c r="W23" i="11"/>
  <c r="Y23" i="11"/>
  <c r="Z23" i="11"/>
  <c r="AA23" i="11"/>
  <c r="AC23" i="11"/>
  <c r="AD23" i="11"/>
  <c r="AE23" i="11"/>
  <c r="U24" i="11"/>
  <c r="V24" i="11"/>
  <c r="W24" i="11"/>
  <c r="Y24" i="11"/>
  <c r="Z24" i="11"/>
  <c r="AA24" i="11"/>
  <c r="AC24" i="11"/>
  <c r="AD24" i="11"/>
  <c r="AE24" i="11"/>
  <c r="U25" i="11"/>
  <c r="V25" i="11"/>
  <c r="W25" i="11"/>
  <c r="Y25" i="11"/>
  <c r="Z25" i="11"/>
  <c r="AA25" i="11"/>
  <c r="AC25" i="11"/>
  <c r="AD25" i="11"/>
  <c r="AE25" i="11"/>
  <c r="U26" i="11"/>
  <c r="V26" i="11"/>
  <c r="W26" i="11"/>
  <c r="Y26" i="11"/>
  <c r="Z26" i="11"/>
  <c r="AA26" i="11"/>
  <c r="AC26" i="11"/>
  <c r="AD26" i="11"/>
  <c r="AE26" i="11"/>
  <c r="U27" i="11"/>
  <c r="V27" i="11"/>
  <c r="W27" i="11"/>
  <c r="Y27" i="11"/>
  <c r="Z27" i="11"/>
  <c r="AA27" i="11"/>
  <c r="AC27" i="11"/>
  <c r="AD27" i="11"/>
  <c r="AE27" i="11"/>
  <c r="U28" i="11"/>
  <c r="V28" i="11"/>
  <c r="W28" i="11"/>
  <c r="Y28" i="11"/>
  <c r="Z28" i="11"/>
  <c r="AA28" i="11"/>
  <c r="AC28" i="11"/>
  <c r="AD28" i="11"/>
  <c r="AE28" i="11"/>
  <c r="U29" i="11"/>
  <c r="V29" i="11"/>
  <c r="W29" i="11"/>
  <c r="Y29" i="11"/>
  <c r="Z29" i="11"/>
  <c r="AA29" i="11"/>
  <c r="AC29" i="11"/>
  <c r="AD29" i="11"/>
  <c r="AE29" i="11"/>
  <c r="U30" i="11"/>
  <c r="V30" i="11"/>
  <c r="W30" i="11"/>
  <c r="Y30" i="11"/>
  <c r="Z30" i="11"/>
  <c r="AA30" i="11"/>
  <c r="AC30" i="11"/>
  <c r="AD30" i="11"/>
  <c r="AE30" i="11"/>
  <c r="U31" i="11"/>
  <c r="V31" i="11"/>
  <c r="W31" i="11"/>
  <c r="Y31" i="11"/>
  <c r="Z31" i="11"/>
  <c r="AA31" i="11"/>
  <c r="AC31" i="11"/>
  <c r="AD31" i="11"/>
  <c r="AE31" i="11"/>
  <c r="U32" i="11"/>
  <c r="V32" i="11"/>
  <c r="W32" i="11"/>
  <c r="Y32" i="11"/>
  <c r="Z32" i="11"/>
  <c r="AA32" i="11"/>
  <c r="AC32" i="11"/>
  <c r="AD32" i="11"/>
  <c r="AE32" i="11"/>
  <c r="U33" i="11"/>
  <c r="V33" i="11"/>
  <c r="W33" i="11"/>
  <c r="Y33" i="11"/>
  <c r="Z33" i="11"/>
  <c r="AA33" i="11"/>
  <c r="AC33" i="11"/>
  <c r="AD33" i="11"/>
  <c r="AE33" i="11"/>
  <c r="U34" i="11"/>
  <c r="V34" i="11"/>
  <c r="W34" i="11"/>
  <c r="Y34" i="11"/>
  <c r="Z34" i="11"/>
  <c r="AA34" i="11"/>
  <c r="AC34" i="11"/>
  <c r="AD34" i="11"/>
  <c r="AE34" i="11"/>
  <c r="U35" i="11"/>
  <c r="V35" i="11"/>
  <c r="W35" i="11"/>
  <c r="Y35" i="11"/>
  <c r="Z35" i="11"/>
  <c r="AA35" i="11"/>
  <c r="AC35" i="11"/>
  <c r="AD35" i="11"/>
  <c r="AE35" i="11"/>
  <c r="U36" i="11"/>
  <c r="V36" i="11"/>
  <c r="W36" i="11"/>
  <c r="Y36" i="11"/>
  <c r="Z36" i="11"/>
  <c r="AA36" i="11"/>
  <c r="AC36" i="11"/>
  <c r="AD36" i="11"/>
  <c r="AE36" i="11"/>
  <c r="U37" i="11"/>
  <c r="V37" i="11"/>
  <c r="W37" i="11"/>
  <c r="Y37" i="11"/>
  <c r="Z37" i="11"/>
  <c r="AA37" i="11"/>
  <c r="AC37" i="11"/>
  <c r="AD37" i="11"/>
  <c r="AE37" i="11"/>
  <c r="U38" i="11"/>
  <c r="V38" i="11"/>
  <c r="W38" i="11"/>
  <c r="Y38" i="11"/>
  <c r="Z38" i="11"/>
  <c r="AA38" i="11"/>
  <c r="AC38" i="11"/>
  <c r="AD38" i="11"/>
  <c r="AE38" i="11"/>
  <c r="U39" i="11"/>
  <c r="V39" i="11"/>
  <c r="W39" i="11"/>
  <c r="Y39" i="11"/>
  <c r="Z39" i="11"/>
  <c r="AA39" i="11"/>
  <c r="AC39" i="11"/>
  <c r="AD39" i="11"/>
  <c r="AE39" i="11"/>
  <c r="U40" i="11"/>
  <c r="V40" i="11"/>
  <c r="W40" i="11"/>
  <c r="Y40" i="11"/>
  <c r="Z40" i="11"/>
  <c r="AA40" i="11"/>
  <c r="AC40" i="11"/>
  <c r="AD40" i="11"/>
  <c r="AE40" i="11"/>
  <c r="U41" i="11"/>
  <c r="V41" i="11"/>
  <c r="W41" i="11"/>
  <c r="Y41" i="11"/>
  <c r="Z41" i="11"/>
  <c r="AA41" i="11"/>
  <c r="AC41" i="11"/>
  <c r="AD41" i="11"/>
  <c r="AE41" i="11"/>
  <c r="U42" i="11"/>
  <c r="V42" i="11"/>
  <c r="W42" i="11"/>
  <c r="Y42" i="11"/>
  <c r="Z42" i="11"/>
  <c r="AA42" i="11"/>
  <c r="AC42" i="11"/>
  <c r="AD42" i="11"/>
  <c r="AE42" i="11"/>
  <c r="U43" i="11"/>
  <c r="V43" i="11"/>
  <c r="W43" i="11"/>
  <c r="Y43" i="11"/>
  <c r="Z43" i="11"/>
  <c r="AA43" i="11"/>
  <c r="AC43" i="11"/>
  <c r="AD43" i="11"/>
  <c r="AE43" i="11"/>
  <c r="U44" i="11"/>
  <c r="V44" i="11"/>
  <c r="W44" i="11"/>
  <c r="Y44" i="11"/>
  <c r="Z44" i="11"/>
  <c r="AA44" i="11"/>
  <c r="AC44" i="11"/>
  <c r="AD44" i="11"/>
  <c r="AE44" i="11"/>
  <c r="U45" i="11"/>
  <c r="V45" i="11"/>
  <c r="W45" i="11"/>
  <c r="Y45" i="11"/>
  <c r="Z45" i="11"/>
  <c r="AA45" i="11"/>
  <c r="AC45" i="11"/>
  <c r="AD45" i="11"/>
  <c r="AE45" i="11"/>
  <c r="U46" i="11"/>
  <c r="V46" i="11"/>
  <c r="W46" i="11"/>
  <c r="X46" i="11"/>
  <c r="Y46" i="11"/>
  <c r="Z46" i="11"/>
  <c r="AA46" i="11"/>
  <c r="AB46" i="11"/>
  <c r="AC46" i="11"/>
  <c r="AD46" i="11"/>
  <c r="AE46" i="11"/>
  <c r="U47" i="11"/>
  <c r="V47" i="11"/>
  <c r="W47" i="11"/>
  <c r="Y47" i="11"/>
  <c r="Z47" i="11"/>
  <c r="AA47" i="11"/>
  <c r="AC47" i="11"/>
  <c r="AD47" i="11"/>
  <c r="AE47" i="11"/>
  <c r="U48" i="11"/>
  <c r="V48" i="11"/>
  <c r="W48" i="11"/>
  <c r="X48" i="11"/>
  <c r="Y48" i="11"/>
  <c r="Z48" i="11"/>
  <c r="AA48" i="11"/>
  <c r="AB48" i="11"/>
  <c r="AC48" i="11"/>
  <c r="AD48" i="11"/>
  <c r="AE48" i="11"/>
  <c r="U49" i="11"/>
  <c r="V49" i="11"/>
  <c r="W49" i="11"/>
  <c r="Y49" i="11"/>
  <c r="Z49" i="11"/>
  <c r="AA49" i="11"/>
  <c r="AC49" i="11"/>
  <c r="AD49" i="11"/>
  <c r="AE49" i="11"/>
  <c r="U50" i="11"/>
  <c r="V50" i="11"/>
  <c r="W50" i="11"/>
  <c r="X50" i="11"/>
  <c r="Y50" i="11"/>
  <c r="Z50" i="11"/>
  <c r="AA50" i="11"/>
  <c r="AB50" i="11"/>
  <c r="AC50" i="11"/>
  <c r="AD50" i="11"/>
  <c r="AE50" i="11"/>
  <c r="U51" i="11"/>
  <c r="V51" i="11"/>
  <c r="W51" i="11"/>
  <c r="Y51" i="11"/>
  <c r="Z51" i="11"/>
  <c r="AA51" i="11"/>
  <c r="AC51" i="11"/>
  <c r="AD51" i="11"/>
  <c r="AE51" i="11"/>
  <c r="U52" i="11"/>
  <c r="V52" i="11"/>
  <c r="W52" i="11"/>
  <c r="X52" i="11"/>
  <c r="Y52" i="11"/>
  <c r="Z52" i="11"/>
  <c r="AA52" i="11"/>
  <c r="AB52" i="11"/>
  <c r="AC52" i="11"/>
  <c r="AD52" i="11"/>
  <c r="AE52" i="11"/>
  <c r="U53" i="11"/>
  <c r="V53" i="11"/>
  <c r="W53" i="11"/>
  <c r="Y53" i="11"/>
  <c r="Z53" i="11"/>
  <c r="AA53" i="11"/>
  <c r="AC53" i="11"/>
  <c r="AD53" i="11"/>
  <c r="AE53" i="11"/>
  <c r="U54" i="11"/>
  <c r="V54" i="11"/>
  <c r="W54" i="11"/>
  <c r="X54" i="11"/>
  <c r="Y54" i="11"/>
  <c r="Z54" i="11"/>
  <c r="AA54" i="11"/>
  <c r="AB54" i="11"/>
  <c r="AC54" i="11"/>
  <c r="AD54" i="11"/>
  <c r="AE54" i="11"/>
  <c r="U55" i="11"/>
  <c r="V55" i="11"/>
  <c r="W55" i="11"/>
  <c r="Y55" i="11"/>
  <c r="Z55" i="11"/>
  <c r="AA55" i="11"/>
  <c r="AC55" i="11"/>
  <c r="AD55" i="11"/>
  <c r="AE55" i="11"/>
  <c r="U56" i="11"/>
  <c r="V56" i="11"/>
  <c r="W56" i="11"/>
  <c r="X56" i="11"/>
  <c r="Y56" i="11"/>
  <c r="Z56" i="11"/>
  <c r="AA56" i="11"/>
  <c r="AB56" i="11"/>
  <c r="AC56" i="11"/>
  <c r="AD56" i="11"/>
  <c r="AE56" i="11"/>
  <c r="U57" i="11"/>
  <c r="V57" i="11"/>
  <c r="W57" i="11"/>
  <c r="Y57" i="11"/>
  <c r="Z57" i="11"/>
  <c r="AA57" i="11"/>
  <c r="AC57" i="11"/>
  <c r="AD57" i="11"/>
  <c r="AE57" i="11"/>
  <c r="U58" i="11"/>
  <c r="V58" i="11"/>
  <c r="W58" i="11"/>
  <c r="X58" i="11"/>
  <c r="Y58" i="11"/>
  <c r="Z58" i="11"/>
  <c r="AA58" i="11"/>
  <c r="AB58" i="11"/>
  <c r="AC58" i="11"/>
  <c r="AD58" i="11"/>
  <c r="AE58" i="11"/>
  <c r="U59" i="11"/>
  <c r="V59" i="11"/>
  <c r="W59" i="11"/>
  <c r="Y59" i="11"/>
  <c r="Z59" i="11"/>
  <c r="AA59" i="11"/>
  <c r="AC59" i="11"/>
  <c r="AD59" i="11"/>
  <c r="AE59" i="11"/>
  <c r="U60" i="11"/>
  <c r="V60" i="11"/>
  <c r="W60" i="11"/>
  <c r="X60" i="11"/>
  <c r="Y60" i="11"/>
  <c r="Z60" i="11"/>
  <c r="AA60" i="11"/>
  <c r="AB60" i="11"/>
  <c r="AC60" i="11"/>
  <c r="AD60" i="11"/>
  <c r="AE60" i="11"/>
  <c r="U61" i="11"/>
  <c r="V61" i="11"/>
  <c r="W61" i="11"/>
  <c r="Y61" i="11"/>
  <c r="Z61" i="11"/>
  <c r="AA61" i="11"/>
  <c r="AC61" i="11"/>
  <c r="AD61" i="11"/>
  <c r="AE61" i="11"/>
  <c r="U62" i="11"/>
  <c r="V62" i="11"/>
  <c r="W62" i="11"/>
  <c r="X62" i="11"/>
  <c r="Y62" i="11"/>
  <c r="Z62" i="11"/>
  <c r="AA62" i="11"/>
  <c r="AB62" i="11"/>
  <c r="AC62" i="11"/>
  <c r="AD62" i="11"/>
  <c r="AE62" i="11"/>
  <c r="U63" i="11"/>
  <c r="V63" i="11"/>
  <c r="W63" i="11"/>
  <c r="Y63" i="11"/>
  <c r="Z63" i="11"/>
  <c r="AA63" i="11"/>
  <c r="AC63" i="11"/>
  <c r="AD63" i="11"/>
  <c r="AE63" i="11"/>
  <c r="U64" i="11"/>
  <c r="V64" i="11"/>
  <c r="W64" i="11"/>
  <c r="X64" i="11"/>
  <c r="Y64" i="11"/>
  <c r="Z64" i="11"/>
  <c r="AA64" i="11"/>
  <c r="AB64" i="11"/>
  <c r="AC64" i="11"/>
  <c r="AD64" i="11"/>
  <c r="AE64" i="11"/>
  <c r="U65" i="11"/>
  <c r="V65" i="11"/>
  <c r="W65" i="11"/>
  <c r="Y65" i="11"/>
  <c r="Z65" i="11"/>
  <c r="AA65" i="11"/>
  <c r="AC65" i="11"/>
  <c r="AD65" i="11"/>
  <c r="AE65" i="11"/>
  <c r="U66" i="11"/>
  <c r="V66" i="11"/>
  <c r="W66" i="11"/>
  <c r="X66" i="11"/>
  <c r="Y66" i="11"/>
  <c r="Z66" i="11"/>
  <c r="AA66" i="11"/>
  <c r="AB66" i="11"/>
  <c r="AC66" i="11"/>
  <c r="AD66" i="11"/>
  <c r="AE66" i="11"/>
  <c r="U67" i="11"/>
  <c r="V67" i="11"/>
  <c r="W67" i="11"/>
  <c r="Y67" i="11"/>
  <c r="Z67" i="11"/>
  <c r="AA67" i="11"/>
  <c r="AC67" i="11"/>
  <c r="AD67" i="11"/>
  <c r="AE67" i="11"/>
  <c r="U68" i="11"/>
  <c r="V68" i="11"/>
  <c r="W68" i="11"/>
  <c r="X68" i="11"/>
  <c r="Y68" i="11"/>
  <c r="Z68" i="11"/>
  <c r="AA68" i="11"/>
  <c r="AB68" i="11"/>
  <c r="AC68" i="11"/>
  <c r="AD68" i="11"/>
  <c r="AE68" i="11"/>
  <c r="U69" i="11"/>
  <c r="V69" i="11"/>
  <c r="W69" i="11"/>
  <c r="Y69" i="11"/>
  <c r="Z69" i="11"/>
  <c r="AA69" i="11"/>
  <c r="AC69" i="11"/>
  <c r="AD69" i="11"/>
  <c r="AE69" i="11"/>
  <c r="U70" i="11"/>
  <c r="V70" i="11"/>
  <c r="W70" i="11"/>
  <c r="X70" i="11"/>
  <c r="Y70" i="11"/>
  <c r="Z70" i="11"/>
  <c r="AA70" i="11"/>
  <c r="AB70" i="11"/>
  <c r="AC70" i="11"/>
  <c r="AD70" i="11"/>
  <c r="AE70" i="11"/>
  <c r="U71" i="11"/>
  <c r="V71" i="11"/>
  <c r="W71" i="11"/>
  <c r="Y71" i="11"/>
  <c r="Z71" i="11"/>
  <c r="AA71" i="11"/>
  <c r="AC71" i="11"/>
  <c r="AD71" i="11"/>
  <c r="AE71" i="11"/>
  <c r="U72" i="11"/>
  <c r="V72" i="11"/>
  <c r="W72" i="11"/>
  <c r="X72" i="11"/>
  <c r="Y72" i="11"/>
  <c r="Z72" i="11"/>
  <c r="AA72" i="11"/>
  <c r="AB72" i="11"/>
  <c r="AC72" i="11"/>
  <c r="AD72" i="11"/>
  <c r="AE72" i="11"/>
  <c r="U73" i="11"/>
  <c r="V73" i="11"/>
  <c r="W73" i="11"/>
  <c r="Y73" i="11"/>
  <c r="Z73" i="11"/>
  <c r="AA73" i="11"/>
  <c r="AC73" i="11"/>
  <c r="AD73" i="11"/>
  <c r="AE73" i="11"/>
  <c r="U74" i="11"/>
  <c r="V74" i="11"/>
  <c r="W74" i="11"/>
  <c r="X74" i="11"/>
  <c r="Y74" i="11"/>
  <c r="Z74" i="11"/>
  <c r="AA74" i="11"/>
  <c r="AB74" i="11"/>
  <c r="AC74" i="11"/>
  <c r="AD74" i="11"/>
  <c r="AE74" i="11"/>
  <c r="U75" i="11"/>
  <c r="V75" i="11"/>
  <c r="W75" i="11"/>
  <c r="Y75" i="11"/>
  <c r="Z75" i="11"/>
  <c r="AA75" i="11"/>
  <c r="AC75" i="11"/>
  <c r="AD75" i="11"/>
  <c r="AE75" i="11"/>
  <c r="U76" i="11"/>
  <c r="V76" i="11"/>
  <c r="W76" i="11"/>
  <c r="X76" i="11"/>
  <c r="Y76" i="11"/>
  <c r="Z76" i="11"/>
  <c r="AA76" i="11"/>
  <c r="AB76" i="11"/>
  <c r="AC76" i="11"/>
  <c r="AD76" i="11"/>
  <c r="AE76" i="11"/>
  <c r="U77" i="11"/>
  <c r="V77" i="11"/>
  <c r="W77" i="11"/>
  <c r="Y77" i="11"/>
  <c r="Z77" i="11"/>
  <c r="AA77" i="11"/>
  <c r="AC77" i="11"/>
  <c r="AD77" i="11"/>
  <c r="AE77" i="11"/>
  <c r="U78" i="11"/>
  <c r="V78" i="11"/>
  <c r="W78" i="11"/>
  <c r="X78" i="11"/>
  <c r="Y78" i="11"/>
  <c r="Z78" i="11"/>
  <c r="AA78" i="11"/>
  <c r="AB78" i="11"/>
  <c r="AC78" i="11"/>
  <c r="AD78" i="11"/>
  <c r="AE78" i="11"/>
  <c r="U79" i="11"/>
  <c r="V79" i="11"/>
  <c r="W79" i="11"/>
  <c r="Y79" i="11"/>
  <c r="Z79" i="11"/>
  <c r="AA79" i="11"/>
  <c r="AC79" i="11"/>
  <c r="AD79" i="11"/>
  <c r="AE79" i="11"/>
  <c r="U80" i="11"/>
  <c r="V80" i="11"/>
  <c r="W80" i="11"/>
  <c r="X80" i="11"/>
  <c r="Y80" i="11"/>
  <c r="Z80" i="11"/>
  <c r="AA80" i="11"/>
  <c r="AB80" i="11"/>
  <c r="AC80" i="11"/>
  <c r="AD80" i="11"/>
  <c r="AE80" i="11"/>
  <c r="U81" i="11"/>
  <c r="V81" i="11"/>
  <c r="W81" i="11"/>
  <c r="Y81" i="11"/>
  <c r="Z81" i="11"/>
  <c r="AA81" i="11"/>
  <c r="AC81" i="11"/>
  <c r="AD81" i="11"/>
  <c r="AE81" i="11"/>
  <c r="U82" i="11"/>
  <c r="V82" i="11"/>
  <c r="W82" i="11"/>
  <c r="X82" i="11"/>
  <c r="Y82" i="11"/>
  <c r="Z82" i="11"/>
  <c r="AA82" i="11"/>
  <c r="AB82" i="11"/>
  <c r="AC82" i="11"/>
  <c r="AD82" i="11"/>
  <c r="AE82" i="11"/>
  <c r="U83" i="11"/>
  <c r="V83" i="11"/>
  <c r="W83" i="11"/>
  <c r="Y83" i="11"/>
  <c r="Z83" i="11"/>
  <c r="AA83" i="11"/>
  <c r="AC83" i="11"/>
  <c r="AD83" i="11"/>
  <c r="AE83" i="11"/>
  <c r="U84" i="11"/>
  <c r="V84" i="11"/>
  <c r="W84" i="11"/>
  <c r="X84" i="11"/>
  <c r="Y84" i="11"/>
  <c r="Z84" i="11"/>
  <c r="AA84" i="11"/>
  <c r="AB84" i="11"/>
  <c r="AC84" i="11"/>
  <c r="AD84" i="11"/>
  <c r="AE84" i="11"/>
  <c r="U85" i="11"/>
  <c r="V85" i="11"/>
  <c r="W85" i="11"/>
  <c r="Y85" i="11"/>
  <c r="Z85" i="11"/>
  <c r="AA85" i="11"/>
  <c r="AC85" i="11"/>
  <c r="AD85" i="11"/>
  <c r="AE85" i="11"/>
  <c r="U86" i="11"/>
  <c r="V86" i="11"/>
  <c r="W86" i="11"/>
  <c r="X86" i="11"/>
  <c r="Y86" i="11"/>
  <c r="Z86" i="11"/>
  <c r="AA86" i="11"/>
  <c r="AB86" i="11"/>
  <c r="AC86" i="11"/>
  <c r="AD86" i="11"/>
  <c r="AE86" i="11"/>
  <c r="U87" i="11"/>
  <c r="V87" i="11"/>
  <c r="W87" i="11"/>
  <c r="Y87" i="11"/>
  <c r="Z87" i="11"/>
  <c r="AA87" i="11"/>
  <c r="AC87" i="11"/>
  <c r="AD87" i="11"/>
  <c r="AE87" i="11"/>
  <c r="U88" i="11"/>
  <c r="V88" i="11"/>
  <c r="W88" i="11"/>
  <c r="X88" i="11"/>
  <c r="Y88" i="11"/>
  <c r="Z88" i="11"/>
  <c r="AA88" i="11"/>
  <c r="AB88" i="11"/>
  <c r="AC88" i="11"/>
  <c r="AD88" i="11"/>
  <c r="AE88" i="11"/>
  <c r="U89" i="11"/>
  <c r="V89" i="11"/>
  <c r="W89" i="11"/>
  <c r="Y89" i="11"/>
  <c r="Z89" i="11"/>
  <c r="AA89" i="11"/>
  <c r="AC89" i="11"/>
  <c r="AD89" i="11"/>
  <c r="AE89" i="11"/>
  <c r="U90" i="11"/>
  <c r="V90" i="11"/>
  <c r="W90" i="11"/>
  <c r="X90" i="11"/>
  <c r="Y90" i="11"/>
  <c r="Z90" i="11"/>
  <c r="AA90" i="11"/>
  <c r="AB90" i="11"/>
  <c r="AC90" i="11"/>
  <c r="AD90" i="11"/>
  <c r="AE90" i="11"/>
  <c r="U91" i="11"/>
  <c r="V91" i="11"/>
  <c r="W91" i="11"/>
  <c r="Y91" i="11"/>
  <c r="Z91" i="11"/>
  <c r="AA91" i="11"/>
  <c r="AC91" i="11"/>
  <c r="AD91" i="11"/>
  <c r="AE91" i="11"/>
  <c r="U92" i="11"/>
  <c r="V92" i="11"/>
  <c r="W92" i="11"/>
  <c r="X92" i="11"/>
  <c r="Y92" i="11"/>
  <c r="Z92" i="11"/>
  <c r="AA92" i="11"/>
  <c r="AB92" i="11"/>
  <c r="AC92" i="11"/>
  <c r="AD92" i="11"/>
  <c r="AE92" i="11"/>
  <c r="U93" i="11"/>
  <c r="V93" i="11"/>
  <c r="W93" i="11"/>
  <c r="Y93" i="11"/>
  <c r="Z93" i="11"/>
  <c r="AA93" i="11"/>
  <c r="AC93" i="11"/>
  <c r="AD93" i="11"/>
  <c r="AE93" i="11"/>
  <c r="U94" i="11"/>
  <c r="V94" i="11"/>
  <c r="W94" i="11"/>
  <c r="X94" i="11"/>
  <c r="Y94" i="11"/>
  <c r="Z94" i="11"/>
  <c r="AA94" i="11"/>
  <c r="AB94" i="11"/>
  <c r="AC94" i="11"/>
  <c r="AD94" i="11"/>
  <c r="AE94" i="11"/>
  <c r="U95" i="11"/>
  <c r="V95" i="11"/>
  <c r="W95" i="11"/>
  <c r="Y95" i="11"/>
  <c r="Z95" i="11"/>
  <c r="AA95" i="11"/>
  <c r="AC95" i="11"/>
  <c r="AD95" i="11"/>
  <c r="AE95" i="11"/>
  <c r="U96" i="11"/>
  <c r="V96" i="11"/>
  <c r="W96" i="11"/>
  <c r="X96" i="11"/>
  <c r="Y96" i="11"/>
  <c r="Z96" i="11"/>
  <c r="AA96" i="11"/>
  <c r="AB96" i="11"/>
  <c r="AC96" i="11"/>
  <c r="AD96" i="11"/>
  <c r="AE96" i="11"/>
  <c r="U97" i="11"/>
  <c r="V97" i="11"/>
  <c r="W97" i="11"/>
  <c r="Y97" i="11"/>
  <c r="Z97" i="11"/>
  <c r="AA97" i="11"/>
  <c r="AC97" i="11"/>
  <c r="AD97" i="11"/>
  <c r="AE97" i="11"/>
  <c r="U98" i="11"/>
  <c r="V98" i="11"/>
  <c r="W98" i="11"/>
  <c r="X98" i="11"/>
  <c r="Y98" i="11"/>
  <c r="Z98" i="11"/>
  <c r="AA98" i="11"/>
  <c r="AB98" i="11"/>
  <c r="AC98" i="11"/>
  <c r="AD98" i="11"/>
  <c r="AE98" i="11"/>
  <c r="U99" i="11"/>
  <c r="V99" i="11"/>
  <c r="W99" i="11"/>
  <c r="Y99" i="11"/>
  <c r="Z99" i="11"/>
  <c r="AA99" i="11"/>
  <c r="AC99" i="11"/>
  <c r="AD99" i="11"/>
  <c r="AE99" i="11"/>
  <c r="U100" i="11"/>
  <c r="V100" i="11"/>
  <c r="W100" i="11"/>
  <c r="X100" i="11"/>
  <c r="Y100" i="11"/>
  <c r="Z100" i="11"/>
  <c r="AA100" i="11"/>
  <c r="AB100" i="11"/>
  <c r="AC100" i="11"/>
  <c r="AD100" i="11"/>
  <c r="AE100" i="11"/>
  <c r="U101" i="11"/>
  <c r="V101" i="11"/>
  <c r="W101" i="11"/>
  <c r="Y101" i="11"/>
  <c r="Z101" i="11"/>
  <c r="AA101" i="11"/>
  <c r="AC101" i="11"/>
  <c r="AD101" i="11"/>
  <c r="AE101" i="11"/>
  <c r="U102" i="11"/>
  <c r="V102" i="11"/>
  <c r="W102" i="11"/>
  <c r="X102" i="11"/>
  <c r="Y102" i="11"/>
  <c r="Z102" i="11"/>
  <c r="AA102" i="11"/>
  <c r="AB102" i="11"/>
  <c r="AC102" i="11"/>
  <c r="AD102" i="11"/>
  <c r="AE102" i="11"/>
  <c r="U103" i="11"/>
  <c r="V103" i="11"/>
  <c r="W103" i="11"/>
  <c r="Y103" i="11"/>
  <c r="Z103" i="11"/>
  <c r="AA103" i="11"/>
  <c r="AC103" i="11"/>
  <c r="AD103" i="11"/>
  <c r="AE103" i="11"/>
  <c r="U104" i="11"/>
  <c r="V104" i="11"/>
  <c r="W104" i="11"/>
  <c r="X104" i="11"/>
  <c r="Y104" i="11"/>
  <c r="Z104" i="11"/>
  <c r="AA104" i="11"/>
  <c r="AB104" i="11"/>
  <c r="AC104" i="11"/>
  <c r="AD104" i="11"/>
  <c r="AE104" i="11"/>
  <c r="U105" i="11"/>
  <c r="V105" i="11"/>
  <c r="W105" i="11"/>
  <c r="Y105" i="11"/>
  <c r="Z105" i="11"/>
  <c r="AA105" i="11"/>
  <c r="AB105" i="11"/>
  <c r="AC105" i="11"/>
  <c r="AD105" i="11"/>
  <c r="AE105" i="11"/>
  <c r="U106" i="11"/>
  <c r="V106" i="11"/>
  <c r="W106" i="11"/>
  <c r="Y106" i="11"/>
  <c r="Z106" i="11"/>
  <c r="AA106" i="11"/>
  <c r="AC106" i="11"/>
  <c r="AD106" i="11"/>
  <c r="AE106" i="11"/>
  <c r="U107" i="11"/>
  <c r="V107" i="11"/>
  <c r="W107" i="11"/>
  <c r="Y107" i="11"/>
  <c r="Z107" i="11"/>
  <c r="AA107" i="11"/>
  <c r="AC107" i="11"/>
  <c r="AD107" i="11"/>
  <c r="AE107" i="11"/>
  <c r="U108" i="11"/>
  <c r="V108" i="11"/>
  <c r="W108" i="11"/>
  <c r="Y108" i="11"/>
  <c r="Z108" i="11"/>
  <c r="AA108" i="11"/>
  <c r="AC108" i="11"/>
  <c r="AD108" i="11"/>
  <c r="AE108" i="11"/>
  <c r="U109" i="11"/>
  <c r="V109" i="11"/>
  <c r="W109" i="11"/>
  <c r="X109" i="11"/>
  <c r="Y109" i="11"/>
  <c r="Z109" i="11"/>
  <c r="AA109" i="11"/>
  <c r="AB109" i="11"/>
  <c r="AC109" i="11"/>
  <c r="AD109" i="11"/>
  <c r="AE109" i="11"/>
  <c r="U110" i="11"/>
  <c r="V110" i="11"/>
  <c r="W110" i="11"/>
  <c r="Y110" i="11"/>
  <c r="Z110" i="11"/>
  <c r="AA110" i="11"/>
  <c r="AB110" i="11"/>
  <c r="AC110" i="11"/>
  <c r="AD110" i="11"/>
  <c r="AE110" i="11"/>
  <c r="U111" i="11"/>
  <c r="V111" i="11"/>
  <c r="W111" i="11"/>
  <c r="Y111" i="11"/>
  <c r="Z111" i="11"/>
  <c r="AA111" i="11"/>
  <c r="AB111" i="11"/>
  <c r="AC111" i="11"/>
  <c r="AD111" i="11"/>
  <c r="AE111" i="11"/>
  <c r="U112" i="11"/>
  <c r="V112" i="11"/>
  <c r="W112" i="11"/>
  <c r="X112" i="11"/>
  <c r="Y112" i="11"/>
  <c r="Z112" i="11"/>
  <c r="AA112" i="11"/>
  <c r="AB112" i="11"/>
  <c r="AC112" i="11"/>
  <c r="AD112" i="11"/>
  <c r="AE112" i="11"/>
  <c r="U113" i="11"/>
  <c r="V113" i="11"/>
  <c r="W113" i="11"/>
  <c r="Y113" i="11"/>
  <c r="Z113" i="11"/>
  <c r="AA113" i="11"/>
  <c r="AB113" i="11"/>
  <c r="AC113" i="11"/>
  <c r="AD113" i="11"/>
  <c r="AE113" i="11"/>
  <c r="V6" i="11"/>
  <c r="W6" i="11"/>
  <c r="Y6" i="11"/>
  <c r="Z6" i="11"/>
  <c r="AA6" i="11"/>
  <c r="AC6" i="11"/>
  <c r="AD6" i="11"/>
  <c r="AE6" i="11"/>
  <c r="U6" i="11"/>
  <c r="K3" i="12"/>
  <c r="AB9" i="11" l="1"/>
  <c r="AB13" i="11"/>
  <c r="AB17" i="11"/>
  <c r="AB21" i="11"/>
  <c r="AB25" i="11"/>
  <c r="AB29" i="11"/>
  <c r="AB33" i="11"/>
  <c r="AB37" i="11"/>
  <c r="AB41" i="11"/>
  <c r="AB45" i="11"/>
  <c r="AB49" i="11"/>
  <c r="AB53" i="11"/>
  <c r="AB57" i="11"/>
  <c r="AB61" i="11"/>
  <c r="AB65" i="11"/>
  <c r="AB69" i="11"/>
  <c r="AB73" i="11"/>
  <c r="AB77" i="11"/>
  <c r="AB81" i="11"/>
  <c r="AB85" i="11"/>
  <c r="AB89" i="11"/>
  <c r="AB93" i="11"/>
  <c r="AB97" i="11"/>
  <c r="AB101" i="11"/>
  <c r="AB7" i="11"/>
  <c r="AB11" i="11"/>
  <c r="AB15" i="11"/>
  <c r="AB19" i="11"/>
  <c r="AB23" i="11"/>
  <c r="AB27" i="11"/>
  <c r="AB31" i="11"/>
  <c r="AB35" i="11"/>
  <c r="AB39" i="11"/>
  <c r="AB43" i="11"/>
  <c r="AB47" i="11"/>
  <c r="AB51" i="11"/>
  <c r="AB55" i="11"/>
  <c r="AB59" i="11"/>
  <c r="AB63" i="11"/>
  <c r="AB67" i="11"/>
  <c r="AB71" i="11"/>
  <c r="AB75" i="11"/>
  <c r="AB79" i="11"/>
  <c r="AB83" i="11"/>
  <c r="AB87" i="11"/>
  <c r="AB91" i="11"/>
  <c r="AB95" i="11"/>
  <c r="AB99" i="11"/>
  <c r="AB103" i="11"/>
  <c r="AB107" i="11"/>
  <c r="X9" i="11"/>
  <c r="X13" i="11"/>
  <c r="X17" i="11"/>
  <c r="X21" i="11"/>
  <c r="X25" i="11"/>
  <c r="X29" i="11"/>
  <c r="X33" i="11"/>
  <c r="X37" i="11"/>
  <c r="X41" i="11"/>
  <c r="X45" i="11"/>
  <c r="X49" i="11"/>
  <c r="X53" i="11"/>
  <c r="X57" i="11"/>
  <c r="X61" i="11"/>
  <c r="X65" i="11"/>
  <c r="X69" i="11"/>
  <c r="X73" i="11"/>
  <c r="X77" i="11"/>
  <c r="X81" i="11"/>
  <c r="X85" i="11"/>
  <c r="X89" i="11"/>
  <c r="X93" i="11"/>
  <c r="X97" i="11"/>
  <c r="X101" i="11"/>
  <c r="X105" i="11"/>
  <c r="X7" i="11"/>
  <c r="X11" i="11"/>
  <c r="X15" i="11"/>
  <c r="X19" i="11"/>
  <c r="X23" i="11"/>
  <c r="X27" i="11"/>
  <c r="X31" i="11"/>
  <c r="X35" i="11"/>
  <c r="X39" i="11"/>
  <c r="X43" i="11"/>
  <c r="X47" i="11"/>
  <c r="X51" i="11"/>
  <c r="X55" i="11"/>
  <c r="X59" i="11"/>
  <c r="X63" i="11"/>
  <c r="X67" i="11"/>
  <c r="X71" i="11"/>
  <c r="X75" i="11"/>
  <c r="X79" i="11"/>
  <c r="X83" i="11"/>
  <c r="X87" i="11"/>
  <c r="X91" i="11"/>
  <c r="X95" i="11"/>
  <c r="X99" i="11"/>
  <c r="X103" i="11"/>
  <c r="X107" i="11"/>
  <c r="X111" i="11"/>
  <c r="AB6" i="11"/>
  <c r="X6" i="11"/>
  <c r="AB108" i="11"/>
  <c r="X108" i="11"/>
  <c r="AB106" i="11"/>
  <c r="X106" i="11"/>
  <c r="AB44" i="11"/>
  <c r="X44" i="11"/>
  <c r="AB42" i="11"/>
  <c r="X42" i="11"/>
  <c r="AB40" i="11"/>
  <c r="X40" i="11"/>
  <c r="AB38" i="11"/>
  <c r="X38" i="11"/>
  <c r="AB36" i="11"/>
  <c r="X36" i="11"/>
  <c r="AB34" i="11"/>
  <c r="X34" i="11"/>
  <c r="AB32" i="11"/>
  <c r="X32" i="11"/>
  <c r="AB30" i="11"/>
  <c r="X30" i="11"/>
  <c r="AB28" i="11"/>
  <c r="X28" i="11"/>
  <c r="AB26" i="11"/>
  <c r="X26" i="11"/>
  <c r="AB24" i="11"/>
  <c r="X24" i="11"/>
  <c r="AB22" i="11"/>
  <c r="X22" i="11"/>
  <c r="AB20" i="11"/>
  <c r="X20" i="11"/>
  <c r="AB18" i="11"/>
  <c r="X18" i="11"/>
  <c r="AB16" i="11"/>
  <c r="X16" i="11"/>
  <c r="AB14" i="11"/>
  <c r="X14" i="11"/>
  <c r="AB12" i="11"/>
  <c r="X12" i="11"/>
  <c r="AB10" i="11"/>
  <c r="X10" i="11"/>
  <c r="AB8" i="11"/>
  <c r="X8" i="11"/>
  <c r="X113" i="11"/>
  <c r="X110" i="11"/>
  <c r="AP108" i="11"/>
  <c r="BA108" i="11" s="1"/>
  <c r="AP109" i="11"/>
  <c r="BA109" i="11" s="1"/>
  <c r="AP110" i="11"/>
  <c r="BA110" i="11" s="1"/>
  <c r="AP111" i="11"/>
  <c r="BA111" i="11" s="1"/>
  <c r="AP112" i="11"/>
  <c r="BA112" i="11" s="1"/>
  <c r="AP113" i="11"/>
  <c r="BA113" i="11" s="1"/>
  <c r="AO109" i="11"/>
  <c r="AZ109" i="11" s="1"/>
  <c r="AO110" i="11"/>
  <c r="AZ110" i="11" s="1"/>
  <c r="AO111" i="11"/>
  <c r="AZ111" i="11" s="1"/>
  <c r="AO112" i="11"/>
  <c r="AZ112" i="11" s="1"/>
  <c r="AO113" i="11"/>
  <c r="AZ113" i="11" s="1"/>
  <c r="AN109" i="11"/>
  <c r="AY109" i="11" s="1"/>
  <c r="AN110" i="11"/>
  <c r="AY110" i="11" s="1"/>
  <c r="AN111" i="11"/>
  <c r="AY111" i="11" s="1"/>
  <c r="AN112" i="11"/>
  <c r="AY112" i="11" s="1"/>
  <c r="AN113" i="11"/>
  <c r="AY113" i="11" s="1"/>
  <c r="AM109" i="11"/>
  <c r="AX109" i="11" s="1"/>
  <c r="AM110" i="11"/>
  <c r="AX110" i="11" s="1"/>
  <c r="AM111" i="11"/>
  <c r="AX111" i="11" s="1"/>
  <c r="AM112" i="11"/>
  <c r="AX112" i="11" s="1"/>
  <c r="AM113" i="11"/>
  <c r="AX113" i="11" s="1"/>
  <c r="AL111" i="11"/>
  <c r="AW111" i="11" s="1"/>
  <c r="AL112" i="11"/>
  <c r="AW112" i="11" s="1"/>
  <c r="AL113" i="11"/>
  <c r="AW113" i="11" s="1"/>
  <c r="AK113" i="11"/>
  <c r="AV113" i="11" s="1"/>
  <c r="AF6" i="11"/>
  <c r="AJ113" i="11"/>
  <c r="AU113" i="11" s="1"/>
  <c r="O3" i="12"/>
  <c r="AG6" i="11" l="1"/>
  <c r="C14" i="12" l="1"/>
  <c r="AH6" i="11"/>
  <c r="AF48" i="11"/>
  <c r="AF56" i="11"/>
  <c r="AF80" i="11"/>
  <c r="AF88" i="11"/>
  <c r="AF96" i="11"/>
  <c r="AF104" i="11"/>
  <c r="AF108" i="11"/>
  <c r="M113" i="11"/>
  <c r="L113" i="11"/>
  <c r="K113" i="11"/>
  <c r="J113" i="11"/>
  <c r="AF113" i="11" s="1"/>
  <c r="O112" i="11"/>
  <c r="N112" i="11"/>
  <c r="M112" i="11"/>
  <c r="L112" i="11"/>
  <c r="K112" i="11"/>
  <c r="J112" i="11"/>
  <c r="AF112" i="11" s="1"/>
  <c r="O111" i="11"/>
  <c r="N111" i="11"/>
  <c r="M111" i="11"/>
  <c r="L111" i="11"/>
  <c r="K111" i="11"/>
  <c r="J111" i="11"/>
  <c r="AF111" i="11" s="1"/>
  <c r="P110" i="11"/>
  <c r="O110" i="11"/>
  <c r="N110" i="11"/>
  <c r="M110" i="11"/>
  <c r="L110" i="11"/>
  <c r="K110" i="11"/>
  <c r="J110" i="11"/>
  <c r="AF110" i="11" s="1"/>
  <c r="P109" i="11"/>
  <c r="O109" i="11"/>
  <c r="N109" i="11"/>
  <c r="M109" i="11"/>
  <c r="L109" i="11"/>
  <c r="K109" i="11"/>
  <c r="J109" i="11"/>
  <c r="AF109" i="11" s="1"/>
  <c r="S108" i="11"/>
  <c r="R108" i="11"/>
  <c r="Q108" i="11"/>
  <c r="P108" i="11"/>
  <c r="O108" i="11"/>
  <c r="N108" i="11"/>
  <c r="M108" i="11"/>
  <c r="L108" i="11"/>
  <c r="K108" i="11"/>
  <c r="J108" i="11"/>
  <c r="T107" i="11"/>
  <c r="S107" i="11"/>
  <c r="R107" i="11"/>
  <c r="Q107" i="11"/>
  <c r="P107" i="11"/>
  <c r="O107" i="11"/>
  <c r="N107" i="11"/>
  <c r="M107" i="11"/>
  <c r="L107" i="11"/>
  <c r="K107" i="11"/>
  <c r="J107" i="11"/>
  <c r="AF107" i="11" s="1"/>
  <c r="T106" i="11"/>
  <c r="S106" i="11"/>
  <c r="R106" i="11"/>
  <c r="Q106" i="11"/>
  <c r="P106" i="11"/>
  <c r="O106" i="11"/>
  <c r="N106" i="11"/>
  <c r="M106" i="11"/>
  <c r="L106" i="11"/>
  <c r="K106" i="11"/>
  <c r="J106" i="11"/>
  <c r="AF106" i="11" s="1"/>
  <c r="T105" i="11"/>
  <c r="S105" i="11"/>
  <c r="R105" i="11"/>
  <c r="Q105" i="11"/>
  <c r="P105" i="11"/>
  <c r="O105" i="11"/>
  <c r="N105" i="11"/>
  <c r="M105" i="11"/>
  <c r="L105" i="11"/>
  <c r="K105" i="11"/>
  <c r="J105" i="11"/>
  <c r="AF105" i="11" s="1"/>
  <c r="T104" i="11"/>
  <c r="S104" i="11"/>
  <c r="R104" i="11"/>
  <c r="Q104" i="11"/>
  <c r="P104" i="11"/>
  <c r="O104" i="11"/>
  <c r="N104" i="11"/>
  <c r="M104" i="11"/>
  <c r="L104" i="11"/>
  <c r="K104" i="11"/>
  <c r="J104" i="11"/>
  <c r="T103" i="11"/>
  <c r="S103" i="11"/>
  <c r="R103" i="11"/>
  <c r="Q103" i="11"/>
  <c r="P103" i="11"/>
  <c r="O103" i="11"/>
  <c r="N103" i="11"/>
  <c r="M103" i="11"/>
  <c r="L103" i="11"/>
  <c r="K103" i="11"/>
  <c r="J103" i="11"/>
  <c r="AF103" i="11" s="1"/>
  <c r="T102" i="11"/>
  <c r="S102" i="11"/>
  <c r="R102" i="11"/>
  <c r="Q102" i="11"/>
  <c r="P102" i="11"/>
  <c r="O102" i="11"/>
  <c r="N102" i="11"/>
  <c r="M102" i="11"/>
  <c r="L102" i="11"/>
  <c r="K102" i="11"/>
  <c r="J102" i="11"/>
  <c r="AF102" i="11" s="1"/>
  <c r="T101" i="11"/>
  <c r="S101" i="11"/>
  <c r="R101" i="11"/>
  <c r="Q101" i="11"/>
  <c r="P101" i="11"/>
  <c r="O101" i="11"/>
  <c r="N101" i="11"/>
  <c r="M101" i="11"/>
  <c r="L101" i="11"/>
  <c r="K101" i="11"/>
  <c r="J101" i="11"/>
  <c r="AF101" i="11" s="1"/>
  <c r="T100" i="11"/>
  <c r="S100" i="11"/>
  <c r="R100" i="11"/>
  <c r="Q100" i="11"/>
  <c r="P100" i="11"/>
  <c r="O100" i="11"/>
  <c r="N100" i="11"/>
  <c r="M100" i="11"/>
  <c r="L100" i="11"/>
  <c r="K100" i="11"/>
  <c r="J100" i="11"/>
  <c r="AF100" i="11" s="1"/>
  <c r="T99" i="11"/>
  <c r="S99" i="11"/>
  <c r="R99" i="11"/>
  <c r="Q99" i="11"/>
  <c r="P99" i="11"/>
  <c r="O99" i="11"/>
  <c r="N99" i="11"/>
  <c r="M99" i="11"/>
  <c r="L99" i="11"/>
  <c r="K99" i="11"/>
  <c r="J99" i="11"/>
  <c r="AF99" i="11" s="1"/>
  <c r="T98" i="11"/>
  <c r="S98" i="11"/>
  <c r="R98" i="11"/>
  <c r="Q98" i="11"/>
  <c r="P98" i="11"/>
  <c r="O98" i="11"/>
  <c r="N98" i="11"/>
  <c r="M98" i="11"/>
  <c r="L98" i="11"/>
  <c r="K98" i="11"/>
  <c r="J98" i="11"/>
  <c r="AF98" i="11" s="1"/>
  <c r="T97" i="11"/>
  <c r="S97" i="11"/>
  <c r="R97" i="11"/>
  <c r="Q97" i="11"/>
  <c r="P97" i="11"/>
  <c r="O97" i="11"/>
  <c r="N97" i="11"/>
  <c r="M97" i="11"/>
  <c r="L97" i="11"/>
  <c r="K97" i="11"/>
  <c r="J97" i="11"/>
  <c r="AF97" i="11" s="1"/>
  <c r="T96" i="11"/>
  <c r="S96" i="11"/>
  <c r="R96" i="11"/>
  <c r="Q96" i="11"/>
  <c r="P96" i="11"/>
  <c r="O96" i="11"/>
  <c r="N96" i="11"/>
  <c r="M96" i="11"/>
  <c r="L96" i="11"/>
  <c r="K96" i="11"/>
  <c r="J96" i="11"/>
  <c r="T95" i="11"/>
  <c r="S95" i="11"/>
  <c r="R95" i="11"/>
  <c r="Q95" i="11"/>
  <c r="P95" i="11"/>
  <c r="O95" i="11"/>
  <c r="N95" i="11"/>
  <c r="M95" i="11"/>
  <c r="L95" i="11"/>
  <c r="K95" i="11"/>
  <c r="J95" i="11"/>
  <c r="AF95" i="11" s="1"/>
  <c r="T94" i="11"/>
  <c r="S94" i="11"/>
  <c r="R94" i="11"/>
  <c r="Q94" i="11"/>
  <c r="P94" i="11"/>
  <c r="O94" i="11"/>
  <c r="N94" i="11"/>
  <c r="M94" i="11"/>
  <c r="L94" i="11"/>
  <c r="K94" i="11"/>
  <c r="J94" i="11"/>
  <c r="AF94" i="11" s="1"/>
  <c r="T93" i="11"/>
  <c r="S93" i="11"/>
  <c r="R93" i="11"/>
  <c r="Q93" i="11"/>
  <c r="P93" i="11"/>
  <c r="O93" i="11"/>
  <c r="N93" i="11"/>
  <c r="M93" i="11"/>
  <c r="L93" i="11"/>
  <c r="K93" i="11"/>
  <c r="J93" i="11"/>
  <c r="AF93" i="11" s="1"/>
  <c r="T92" i="11"/>
  <c r="S92" i="11"/>
  <c r="R92" i="11"/>
  <c r="Q92" i="11"/>
  <c r="P92" i="11"/>
  <c r="O92" i="11"/>
  <c r="N92" i="11"/>
  <c r="M92" i="11"/>
  <c r="L92" i="11"/>
  <c r="K92" i="11"/>
  <c r="J92" i="11"/>
  <c r="AF92" i="11" s="1"/>
  <c r="T91" i="11"/>
  <c r="S91" i="11"/>
  <c r="R91" i="11"/>
  <c r="Q91" i="11"/>
  <c r="P91" i="11"/>
  <c r="O91" i="11"/>
  <c r="N91" i="11"/>
  <c r="M91" i="11"/>
  <c r="L91" i="11"/>
  <c r="K91" i="11"/>
  <c r="J91" i="11"/>
  <c r="AF91" i="11" s="1"/>
  <c r="T90" i="11"/>
  <c r="S90" i="11"/>
  <c r="R90" i="11"/>
  <c r="Q90" i="11"/>
  <c r="P90" i="11"/>
  <c r="O90" i="11"/>
  <c r="N90" i="11"/>
  <c r="M90" i="11"/>
  <c r="L90" i="11"/>
  <c r="K90" i="11"/>
  <c r="J90" i="11"/>
  <c r="AF90" i="11" s="1"/>
  <c r="T89" i="11"/>
  <c r="S89" i="11"/>
  <c r="R89" i="11"/>
  <c r="Q89" i="11"/>
  <c r="P89" i="11"/>
  <c r="O89" i="11"/>
  <c r="N89" i="11"/>
  <c r="M89" i="11"/>
  <c r="L89" i="11"/>
  <c r="K89" i="11"/>
  <c r="J89" i="11"/>
  <c r="AF89" i="11" s="1"/>
  <c r="T88" i="11"/>
  <c r="S88" i="11"/>
  <c r="R88" i="11"/>
  <c r="Q88" i="11"/>
  <c r="P88" i="11"/>
  <c r="O88" i="11"/>
  <c r="N88" i="11"/>
  <c r="M88" i="11"/>
  <c r="L88" i="11"/>
  <c r="K88" i="11"/>
  <c r="J88" i="11"/>
  <c r="T87" i="11"/>
  <c r="S87" i="11"/>
  <c r="R87" i="11"/>
  <c r="Q87" i="11"/>
  <c r="P87" i="11"/>
  <c r="O87" i="11"/>
  <c r="N87" i="11"/>
  <c r="M87" i="11"/>
  <c r="L87" i="11"/>
  <c r="K87" i="11"/>
  <c r="J87" i="11"/>
  <c r="AF87" i="11" s="1"/>
  <c r="T86" i="11"/>
  <c r="S86" i="11"/>
  <c r="R86" i="11"/>
  <c r="Q86" i="11"/>
  <c r="P86" i="11"/>
  <c r="O86" i="11"/>
  <c r="N86" i="11"/>
  <c r="M86" i="11"/>
  <c r="L86" i="11"/>
  <c r="K86" i="11"/>
  <c r="J86" i="11"/>
  <c r="AF86" i="11" s="1"/>
  <c r="T85" i="11"/>
  <c r="S85" i="11"/>
  <c r="R85" i="11"/>
  <c r="Q85" i="11"/>
  <c r="P85" i="11"/>
  <c r="O85" i="11"/>
  <c r="N85" i="11"/>
  <c r="M85" i="11"/>
  <c r="L85" i="11"/>
  <c r="K85" i="11"/>
  <c r="J85" i="11"/>
  <c r="AF85" i="11" s="1"/>
  <c r="T84" i="11"/>
  <c r="S84" i="11"/>
  <c r="R84" i="11"/>
  <c r="Q84" i="11"/>
  <c r="P84" i="11"/>
  <c r="O84" i="11"/>
  <c r="N84" i="11"/>
  <c r="M84" i="11"/>
  <c r="L84" i="11"/>
  <c r="K84" i="11"/>
  <c r="J84" i="11"/>
  <c r="AF84" i="11" s="1"/>
  <c r="T83" i="11"/>
  <c r="S83" i="11"/>
  <c r="R83" i="11"/>
  <c r="Q83" i="11"/>
  <c r="P83" i="11"/>
  <c r="O83" i="11"/>
  <c r="N83" i="11"/>
  <c r="M83" i="11"/>
  <c r="L83" i="11"/>
  <c r="K83" i="11"/>
  <c r="J83" i="11"/>
  <c r="AF83" i="11" s="1"/>
  <c r="T82" i="11"/>
  <c r="S82" i="11"/>
  <c r="R82" i="11"/>
  <c r="Q82" i="11"/>
  <c r="P82" i="11"/>
  <c r="O82" i="11"/>
  <c r="N82" i="11"/>
  <c r="M82" i="11"/>
  <c r="L82" i="11"/>
  <c r="K82" i="11"/>
  <c r="J82" i="11"/>
  <c r="AF82" i="11" s="1"/>
  <c r="T81" i="11"/>
  <c r="S81" i="11"/>
  <c r="R81" i="11"/>
  <c r="Q81" i="11"/>
  <c r="P81" i="11"/>
  <c r="O81" i="11"/>
  <c r="N81" i="11"/>
  <c r="M81" i="11"/>
  <c r="L81" i="11"/>
  <c r="K81" i="11"/>
  <c r="J81" i="11"/>
  <c r="AF81" i="11" s="1"/>
  <c r="T80" i="11"/>
  <c r="S80" i="11"/>
  <c r="R80" i="11"/>
  <c r="Q80" i="11"/>
  <c r="P80" i="11"/>
  <c r="O80" i="11"/>
  <c r="N80" i="11"/>
  <c r="M80" i="11"/>
  <c r="L80" i="11"/>
  <c r="K80" i="11"/>
  <c r="J80" i="11"/>
  <c r="T79" i="11"/>
  <c r="S79" i="11"/>
  <c r="R79" i="11"/>
  <c r="Q79" i="11"/>
  <c r="P79" i="11"/>
  <c r="O79" i="11"/>
  <c r="N79" i="11"/>
  <c r="M79" i="11"/>
  <c r="L79" i="11"/>
  <c r="K79" i="11"/>
  <c r="J79" i="11"/>
  <c r="AF79" i="11" s="1"/>
  <c r="T78" i="11"/>
  <c r="S78" i="11"/>
  <c r="R78" i="11"/>
  <c r="Q78" i="11"/>
  <c r="P78" i="11"/>
  <c r="O78" i="11"/>
  <c r="N78" i="11"/>
  <c r="M78" i="11"/>
  <c r="L78" i="11"/>
  <c r="K78" i="11"/>
  <c r="J78" i="11"/>
  <c r="AF78" i="11" s="1"/>
  <c r="T77" i="11"/>
  <c r="S77" i="11"/>
  <c r="R77" i="11"/>
  <c r="Q77" i="11"/>
  <c r="P77" i="11"/>
  <c r="O77" i="11"/>
  <c r="N77" i="11"/>
  <c r="M77" i="11"/>
  <c r="L77" i="11"/>
  <c r="K77" i="11"/>
  <c r="J77" i="11"/>
  <c r="AF77" i="11" s="1"/>
  <c r="T76" i="11"/>
  <c r="S76" i="11"/>
  <c r="R76" i="11"/>
  <c r="Q76" i="11"/>
  <c r="P76" i="11"/>
  <c r="O76" i="11"/>
  <c r="N76" i="11"/>
  <c r="M76" i="11"/>
  <c r="L76" i="11"/>
  <c r="K76" i="11"/>
  <c r="J76" i="11"/>
  <c r="AF76" i="11" s="1"/>
  <c r="T75" i="11"/>
  <c r="S75" i="11"/>
  <c r="R75" i="11"/>
  <c r="Q75" i="11"/>
  <c r="P75" i="11"/>
  <c r="O75" i="11"/>
  <c r="N75" i="11"/>
  <c r="M75" i="11"/>
  <c r="L75" i="11"/>
  <c r="K75" i="11"/>
  <c r="J75" i="11"/>
  <c r="AF75" i="11" s="1"/>
  <c r="T74" i="11"/>
  <c r="S74" i="11"/>
  <c r="R74" i="11"/>
  <c r="Q74" i="11"/>
  <c r="P74" i="11"/>
  <c r="O74" i="11"/>
  <c r="N74" i="11"/>
  <c r="M74" i="11"/>
  <c r="L74" i="11"/>
  <c r="K74" i="11"/>
  <c r="J74" i="11"/>
  <c r="AF74" i="11" s="1"/>
  <c r="T73" i="11"/>
  <c r="S73" i="11"/>
  <c r="R73" i="11"/>
  <c r="Q73" i="11"/>
  <c r="P73" i="11"/>
  <c r="O73" i="11"/>
  <c r="N73" i="11"/>
  <c r="M73" i="11"/>
  <c r="L73" i="11"/>
  <c r="K73" i="11"/>
  <c r="J73" i="11"/>
  <c r="AF73" i="11" s="1"/>
  <c r="T72" i="11"/>
  <c r="S72" i="11"/>
  <c r="R72" i="11"/>
  <c r="Q72" i="11"/>
  <c r="P72" i="11"/>
  <c r="O72" i="11"/>
  <c r="N72" i="11"/>
  <c r="M72" i="11"/>
  <c r="L72" i="11"/>
  <c r="K72" i="11"/>
  <c r="J72" i="11"/>
  <c r="AF72" i="11" s="1"/>
  <c r="T71" i="11"/>
  <c r="S71" i="11"/>
  <c r="R71" i="11"/>
  <c r="Q71" i="11"/>
  <c r="P71" i="11"/>
  <c r="O71" i="11"/>
  <c r="N71" i="11"/>
  <c r="M71" i="11"/>
  <c r="L71" i="11"/>
  <c r="K71" i="11"/>
  <c r="J71" i="11"/>
  <c r="AF71" i="11" s="1"/>
  <c r="T70" i="11"/>
  <c r="S70" i="11"/>
  <c r="R70" i="11"/>
  <c r="Q70" i="11"/>
  <c r="P70" i="11"/>
  <c r="O70" i="11"/>
  <c r="N70" i="11"/>
  <c r="M70" i="11"/>
  <c r="L70" i="11"/>
  <c r="K70" i="11"/>
  <c r="J70" i="11"/>
  <c r="AF70" i="11" s="1"/>
  <c r="T69" i="11"/>
  <c r="S69" i="11"/>
  <c r="R69" i="11"/>
  <c r="Q69" i="11"/>
  <c r="P69" i="11"/>
  <c r="O69" i="11"/>
  <c r="N69" i="11"/>
  <c r="M69" i="11"/>
  <c r="L69" i="11"/>
  <c r="K69" i="11"/>
  <c r="J69" i="11"/>
  <c r="AF69" i="11" s="1"/>
  <c r="T68" i="11"/>
  <c r="S68" i="11"/>
  <c r="R68" i="11"/>
  <c r="Q68" i="11"/>
  <c r="P68" i="11"/>
  <c r="O68" i="11"/>
  <c r="N68" i="11"/>
  <c r="M68" i="11"/>
  <c r="L68" i="11"/>
  <c r="K68" i="11"/>
  <c r="J68" i="11"/>
  <c r="AF68" i="11" s="1"/>
  <c r="T67" i="11"/>
  <c r="S67" i="11"/>
  <c r="R67" i="11"/>
  <c r="Q67" i="11"/>
  <c r="P67" i="11"/>
  <c r="O67" i="11"/>
  <c r="N67" i="11"/>
  <c r="M67" i="11"/>
  <c r="L67" i="11"/>
  <c r="K67" i="11"/>
  <c r="J67" i="11"/>
  <c r="AF67" i="11" s="1"/>
  <c r="T66" i="11"/>
  <c r="S66" i="11"/>
  <c r="R66" i="11"/>
  <c r="Q66" i="11"/>
  <c r="P66" i="11"/>
  <c r="O66" i="11"/>
  <c r="N66" i="11"/>
  <c r="M66" i="11"/>
  <c r="L66" i="11"/>
  <c r="K66" i="11"/>
  <c r="J66" i="11"/>
  <c r="AF66" i="11" s="1"/>
  <c r="T65" i="11"/>
  <c r="S65" i="11"/>
  <c r="R65" i="11"/>
  <c r="Q65" i="11"/>
  <c r="P65" i="11"/>
  <c r="O65" i="11"/>
  <c r="N65" i="11"/>
  <c r="M65" i="11"/>
  <c r="L65" i="11"/>
  <c r="K65" i="11"/>
  <c r="J65" i="11"/>
  <c r="AF65" i="11" s="1"/>
  <c r="T64" i="11"/>
  <c r="S64" i="11"/>
  <c r="R64" i="11"/>
  <c r="Q64" i="11"/>
  <c r="P64" i="11"/>
  <c r="O64" i="11"/>
  <c r="N64" i="11"/>
  <c r="M64" i="11"/>
  <c r="L64" i="11"/>
  <c r="K64" i="11"/>
  <c r="J64" i="11"/>
  <c r="AF64" i="11" s="1"/>
  <c r="T63" i="11"/>
  <c r="S63" i="11"/>
  <c r="R63" i="11"/>
  <c r="Q63" i="11"/>
  <c r="P63" i="11"/>
  <c r="O63" i="11"/>
  <c r="N63" i="11"/>
  <c r="M63" i="11"/>
  <c r="L63" i="11"/>
  <c r="K63" i="11"/>
  <c r="J63" i="11"/>
  <c r="AF63" i="11" s="1"/>
  <c r="T62" i="11"/>
  <c r="S62" i="11"/>
  <c r="R62" i="11"/>
  <c r="Q62" i="11"/>
  <c r="P62" i="11"/>
  <c r="O62" i="11"/>
  <c r="N62" i="11"/>
  <c r="M62" i="11"/>
  <c r="L62" i="11"/>
  <c r="K62" i="11"/>
  <c r="J62" i="11"/>
  <c r="AF62" i="11" s="1"/>
  <c r="T61" i="11"/>
  <c r="S61" i="11"/>
  <c r="R61" i="11"/>
  <c r="Q61" i="11"/>
  <c r="P61" i="11"/>
  <c r="O61" i="11"/>
  <c r="N61" i="11"/>
  <c r="M61" i="11"/>
  <c r="L61" i="11"/>
  <c r="K61" i="11"/>
  <c r="J61" i="11"/>
  <c r="AF61" i="11" s="1"/>
  <c r="T60" i="11"/>
  <c r="S60" i="11"/>
  <c r="R60" i="11"/>
  <c r="Q60" i="11"/>
  <c r="P60" i="11"/>
  <c r="O60" i="11"/>
  <c r="N60" i="11"/>
  <c r="M60" i="11"/>
  <c r="L60" i="11"/>
  <c r="K60" i="11"/>
  <c r="J60" i="11"/>
  <c r="AF60" i="11" s="1"/>
  <c r="T59" i="11"/>
  <c r="S59" i="11"/>
  <c r="R59" i="11"/>
  <c r="Q59" i="11"/>
  <c r="P59" i="11"/>
  <c r="O59" i="11"/>
  <c r="N59" i="11"/>
  <c r="M59" i="11"/>
  <c r="L59" i="11"/>
  <c r="K59" i="11"/>
  <c r="J59" i="11"/>
  <c r="AF59" i="11" s="1"/>
  <c r="T58" i="11"/>
  <c r="S58" i="11"/>
  <c r="R58" i="11"/>
  <c r="Q58" i="11"/>
  <c r="P58" i="11"/>
  <c r="O58" i="11"/>
  <c r="N58" i="11"/>
  <c r="M58" i="11"/>
  <c r="L58" i="11"/>
  <c r="K58" i="11"/>
  <c r="J58" i="11"/>
  <c r="AF58" i="11" s="1"/>
  <c r="T57" i="11"/>
  <c r="S57" i="11"/>
  <c r="R57" i="11"/>
  <c r="Q57" i="11"/>
  <c r="P57" i="11"/>
  <c r="O57" i="11"/>
  <c r="N57" i="11"/>
  <c r="M57" i="11"/>
  <c r="L57" i="11"/>
  <c r="K57" i="11"/>
  <c r="J57" i="11"/>
  <c r="AF57" i="11" s="1"/>
  <c r="T56" i="11"/>
  <c r="S56" i="11"/>
  <c r="R56" i="11"/>
  <c r="Q56" i="11"/>
  <c r="P56" i="11"/>
  <c r="O56" i="11"/>
  <c r="N56" i="11"/>
  <c r="M56" i="11"/>
  <c r="L56" i="11"/>
  <c r="K56" i="11"/>
  <c r="J56" i="11"/>
  <c r="T55" i="11"/>
  <c r="S55" i="11"/>
  <c r="R55" i="11"/>
  <c r="Q55" i="11"/>
  <c r="P55" i="11"/>
  <c r="O55" i="11"/>
  <c r="N55" i="11"/>
  <c r="M55" i="11"/>
  <c r="L55" i="11"/>
  <c r="K55" i="11"/>
  <c r="J55" i="11"/>
  <c r="AF55" i="11" s="1"/>
  <c r="T54" i="11"/>
  <c r="S54" i="11"/>
  <c r="R54" i="11"/>
  <c r="Q54" i="11"/>
  <c r="P54" i="11"/>
  <c r="O54" i="11"/>
  <c r="N54" i="11"/>
  <c r="M54" i="11"/>
  <c r="L54" i="11"/>
  <c r="K54" i="11"/>
  <c r="J54" i="11"/>
  <c r="AF54" i="11" s="1"/>
  <c r="T53" i="11"/>
  <c r="S53" i="11"/>
  <c r="R53" i="11"/>
  <c r="Q53" i="11"/>
  <c r="P53" i="11"/>
  <c r="O53" i="11"/>
  <c r="N53" i="11"/>
  <c r="M53" i="11"/>
  <c r="L53" i="11"/>
  <c r="K53" i="11"/>
  <c r="J53" i="11"/>
  <c r="AF53" i="11" s="1"/>
  <c r="T52" i="11"/>
  <c r="S52" i="11"/>
  <c r="R52" i="11"/>
  <c r="Q52" i="11"/>
  <c r="P52" i="11"/>
  <c r="O52" i="11"/>
  <c r="N52" i="11"/>
  <c r="M52" i="11"/>
  <c r="L52" i="11"/>
  <c r="K52" i="11"/>
  <c r="J52" i="11"/>
  <c r="AF52" i="11" s="1"/>
  <c r="T51" i="11"/>
  <c r="S51" i="11"/>
  <c r="R51" i="11"/>
  <c r="Q51" i="11"/>
  <c r="P51" i="11"/>
  <c r="O51" i="11"/>
  <c r="N51" i="11"/>
  <c r="M51" i="11"/>
  <c r="L51" i="11"/>
  <c r="K51" i="11"/>
  <c r="J51" i="11"/>
  <c r="AF51" i="11" s="1"/>
  <c r="T50" i="11"/>
  <c r="S50" i="11"/>
  <c r="R50" i="11"/>
  <c r="Q50" i="11"/>
  <c r="P50" i="11"/>
  <c r="O50" i="11"/>
  <c r="N50" i="11"/>
  <c r="M50" i="11"/>
  <c r="L50" i="11"/>
  <c r="K50" i="11"/>
  <c r="J50" i="11"/>
  <c r="AF50" i="11" s="1"/>
  <c r="T49" i="11"/>
  <c r="S49" i="11"/>
  <c r="R49" i="11"/>
  <c r="Q49" i="11"/>
  <c r="P49" i="11"/>
  <c r="O49" i="11"/>
  <c r="N49" i="11"/>
  <c r="M49" i="11"/>
  <c r="L49" i="11"/>
  <c r="K49" i="11"/>
  <c r="J49" i="11"/>
  <c r="AF49" i="11" s="1"/>
  <c r="T48" i="11"/>
  <c r="S48" i="11"/>
  <c r="R48" i="11"/>
  <c r="Q48" i="11"/>
  <c r="P48" i="11"/>
  <c r="O48" i="11"/>
  <c r="N48" i="11"/>
  <c r="M48" i="11"/>
  <c r="L48" i="11"/>
  <c r="K48" i="11"/>
  <c r="J48" i="11"/>
  <c r="T47" i="11"/>
  <c r="S47" i="11"/>
  <c r="R47" i="11"/>
  <c r="Q47" i="11"/>
  <c r="P47" i="11"/>
  <c r="O47" i="11"/>
  <c r="N47" i="11"/>
  <c r="M47" i="11"/>
  <c r="L47" i="11"/>
  <c r="K47" i="11"/>
  <c r="J47" i="11"/>
  <c r="AF47" i="11" s="1"/>
  <c r="T46" i="11"/>
  <c r="S46" i="11"/>
  <c r="R46" i="11"/>
  <c r="Q46" i="11"/>
  <c r="P46" i="11"/>
  <c r="O46" i="11"/>
  <c r="N46" i="11"/>
  <c r="M46" i="11"/>
  <c r="L46" i="11"/>
  <c r="K46" i="11"/>
  <c r="J46" i="11"/>
  <c r="AF46" i="11" s="1"/>
  <c r="T45" i="11"/>
  <c r="S45" i="11"/>
  <c r="R45" i="11"/>
  <c r="Q45" i="11"/>
  <c r="P45" i="11"/>
  <c r="O45" i="11"/>
  <c r="N45" i="11"/>
  <c r="M45" i="11"/>
  <c r="L45" i="11"/>
  <c r="K45" i="11"/>
  <c r="J45" i="11"/>
  <c r="AF45" i="11" s="1"/>
  <c r="T44" i="11"/>
  <c r="S44" i="11"/>
  <c r="R44" i="11"/>
  <c r="Q44" i="11"/>
  <c r="P44" i="11"/>
  <c r="O44" i="11"/>
  <c r="N44" i="11"/>
  <c r="M44" i="11"/>
  <c r="L44" i="11"/>
  <c r="K44" i="11"/>
  <c r="J44" i="11"/>
  <c r="AF44" i="11" s="1"/>
  <c r="T43" i="11"/>
  <c r="S43" i="11"/>
  <c r="R43" i="11"/>
  <c r="Q43" i="11"/>
  <c r="P43" i="11"/>
  <c r="O43" i="11"/>
  <c r="N43" i="11"/>
  <c r="M43" i="11"/>
  <c r="L43" i="11"/>
  <c r="K43" i="11"/>
  <c r="J43" i="11"/>
  <c r="AF43" i="11" s="1"/>
  <c r="T42" i="11"/>
  <c r="S42" i="11"/>
  <c r="R42" i="11"/>
  <c r="Q42" i="11"/>
  <c r="P42" i="11"/>
  <c r="O42" i="11"/>
  <c r="N42" i="11"/>
  <c r="M42" i="11"/>
  <c r="L42" i="11"/>
  <c r="K42" i="11"/>
  <c r="J42" i="11"/>
  <c r="AF42" i="11" s="1"/>
  <c r="T41" i="11"/>
  <c r="S41" i="11"/>
  <c r="R41" i="11"/>
  <c r="Q41" i="11"/>
  <c r="P41" i="11"/>
  <c r="O41" i="11"/>
  <c r="N41" i="11"/>
  <c r="M41" i="11"/>
  <c r="L41" i="11"/>
  <c r="K41" i="11"/>
  <c r="J41" i="11"/>
  <c r="AF41" i="11" s="1"/>
  <c r="T40" i="11"/>
  <c r="S40" i="11"/>
  <c r="R40" i="11"/>
  <c r="Q40" i="11"/>
  <c r="P40" i="11"/>
  <c r="O40" i="11"/>
  <c r="N40" i="11"/>
  <c r="M40" i="11"/>
  <c r="L40" i="11"/>
  <c r="K40" i="11"/>
  <c r="J40" i="11"/>
  <c r="AF40" i="11" s="1"/>
  <c r="T39" i="11"/>
  <c r="S39" i="11"/>
  <c r="R39" i="11"/>
  <c r="Q39" i="11"/>
  <c r="P39" i="11"/>
  <c r="O39" i="11"/>
  <c r="N39" i="11"/>
  <c r="M39" i="11"/>
  <c r="L39" i="11"/>
  <c r="K39" i="11"/>
  <c r="J39" i="11"/>
  <c r="AF39" i="11" s="1"/>
  <c r="T38" i="11"/>
  <c r="S38" i="11"/>
  <c r="R38" i="11"/>
  <c r="Q38" i="11"/>
  <c r="P38" i="11"/>
  <c r="O38" i="11"/>
  <c r="N38" i="11"/>
  <c r="M38" i="11"/>
  <c r="L38" i="11"/>
  <c r="K38" i="11"/>
  <c r="J38" i="11"/>
  <c r="AF38" i="11" s="1"/>
  <c r="T37" i="11"/>
  <c r="S37" i="11"/>
  <c r="R37" i="11"/>
  <c r="Q37" i="11"/>
  <c r="P37" i="11"/>
  <c r="O37" i="11"/>
  <c r="N37" i="11"/>
  <c r="M37" i="11"/>
  <c r="L37" i="11"/>
  <c r="K37" i="11"/>
  <c r="J37" i="11"/>
  <c r="AF37" i="11" s="1"/>
  <c r="T36" i="11"/>
  <c r="S36" i="11"/>
  <c r="R36" i="11"/>
  <c r="Q36" i="11"/>
  <c r="P36" i="11"/>
  <c r="O36" i="11"/>
  <c r="N36" i="11"/>
  <c r="M36" i="11"/>
  <c r="L36" i="11"/>
  <c r="K36" i="11"/>
  <c r="J36" i="11"/>
  <c r="AF36" i="11" s="1"/>
  <c r="T35" i="11"/>
  <c r="S35" i="11"/>
  <c r="R35" i="11"/>
  <c r="Q35" i="11"/>
  <c r="P35" i="11"/>
  <c r="O35" i="11"/>
  <c r="N35" i="11"/>
  <c r="M35" i="11"/>
  <c r="L35" i="11"/>
  <c r="K35" i="11"/>
  <c r="J35" i="11"/>
  <c r="AF35" i="11" s="1"/>
  <c r="T34" i="11"/>
  <c r="S34" i="11"/>
  <c r="R34" i="11"/>
  <c r="Q34" i="11"/>
  <c r="P34" i="11"/>
  <c r="O34" i="11"/>
  <c r="N34" i="11"/>
  <c r="M34" i="11"/>
  <c r="L34" i="11"/>
  <c r="K34" i="11"/>
  <c r="J34" i="11"/>
  <c r="AF34" i="11" s="1"/>
  <c r="T33" i="11"/>
  <c r="S33" i="11"/>
  <c r="R33" i="11"/>
  <c r="Q33" i="11"/>
  <c r="P33" i="11"/>
  <c r="O33" i="11"/>
  <c r="N33" i="11"/>
  <c r="M33" i="11"/>
  <c r="L33" i="11"/>
  <c r="K33" i="11"/>
  <c r="J33" i="11"/>
  <c r="AF33" i="11" s="1"/>
  <c r="T32" i="11"/>
  <c r="S32" i="11"/>
  <c r="R32" i="11"/>
  <c r="Q32" i="11"/>
  <c r="P32" i="11"/>
  <c r="O32" i="11"/>
  <c r="N32" i="11"/>
  <c r="M32" i="11"/>
  <c r="L32" i="11"/>
  <c r="K32" i="11"/>
  <c r="J32" i="11"/>
  <c r="AF32" i="11" s="1"/>
  <c r="T31" i="11"/>
  <c r="S31" i="11"/>
  <c r="R31" i="11"/>
  <c r="Q31" i="11"/>
  <c r="P31" i="11"/>
  <c r="O31" i="11"/>
  <c r="N31" i="11"/>
  <c r="M31" i="11"/>
  <c r="L31" i="11"/>
  <c r="K31" i="11"/>
  <c r="J31" i="11"/>
  <c r="AF31" i="11" s="1"/>
  <c r="T30" i="11"/>
  <c r="S30" i="11"/>
  <c r="R30" i="11"/>
  <c r="Q30" i="11"/>
  <c r="P30" i="11"/>
  <c r="O30" i="11"/>
  <c r="N30" i="11"/>
  <c r="M30" i="11"/>
  <c r="L30" i="11"/>
  <c r="K30" i="11"/>
  <c r="J30" i="11"/>
  <c r="AF30" i="11" s="1"/>
  <c r="T29" i="11"/>
  <c r="S29" i="11"/>
  <c r="R29" i="11"/>
  <c r="Q29" i="11"/>
  <c r="P29" i="11"/>
  <c r="O29" i="11"/>
  <c r="N29" i="11"/>
  <c r="M29" i="11"/>
  <c r="L29" i="11"/>
  <c r="K29" i="11"/>
  <c r="J29" i="11"/>
  <c r="AF29" i="11" s="1"/>
  <c r="T28" i="11"/>
  <c r="S28" i="11"/>
  <c r="R28" i="11"/>
  <c r="Q28" i="11"/>
  <c r="P28" i="11"/>
  <c r="O28" i="11"/>
  <c r="N28" i="11"/>
  <c r="M28" i="11"/>
  <c r="L28" i="11"/>
  <c r="K28" i="11"/>
  <c r="J28" i="11"/>
  <c r="AF28" i="11" s="1"/>
  <c r="T27" i="11"/>
  <c r="S27" i="11"/>
  <c r="R27" i="11"/>
  <c r="Q27" i="11"/>
  <c r="P27" i="11"/>
  <c r="O27" i="11"/>
  <c r="N27" i="11"/>
  <c r="M27" i="11"/>
  <c r="L27" i="11"/>
  <c r="K27" i="11"/>
  <c r="J27" i="11"/>
  <c r="AF27" i="11" s="1"/>
  <c r="T26" i="11"/>
  <c r="S26" i="11"/>
  <c r="R26" i="11"/>
  <c r="Q26" i="11"/>
  <c r="P26" i="11"/>
  <c r="O26" i="11"/>
  <c r="N26" i="11"/>
  <c r="M26" i="11"/>
  <c r="L26" i="11"/>
  <c r="K26" i="11"/>
  <c r="J26" i="11"/>
  <c r="AF26" i="11" s="1"/>
  <c r="T25" i="11"/>
  <c r="S25" i="11"/>
  <c r="R25" i="11"/>
  <c r="Q25" i="11"/>
  <c r="P25" i="11"/>
  <c r="O25" i="11"/>
  <c r="N25" i="11"/>
  <c r="M25" i="11"/>
  <c r="L25" i="11"/>
  <c r="K25" i="11"/>
  <c r="J25" i="11"/>
  <c r="AF25" i="11" s="1"/>
  <c r="T24" i="11"/>
  <c r="S24" i="11"/>
  <c r="R24" i="11"/>
  <c r="Q24" i="11"/>
  <c r="P24" i="11"/>
  <c r="O24" i="11"/>
  <c r="N24" i="11"/>
  <c r="M24" i="11"/>
  <c r="L24" i="11"/>
  <c r="K24" i="11"/>
  <c r="J24" i="11"/>
  <c r="AF24" i="11" s="1"/>
  <c r="T23" i="11"/>
  <c r="S23" i="11"/>
  <c r="R23" i="11"/>
  <c r="Q23" i="11"/>
  <c r="P23" i="11"/>
  <c r="O23" i="11"/>
  <c r="N23" i="11"/>
  <c r="M23" i="11"/>
  <c r="L23" i="11"/>
  <c r="K23" i="11"/>
  <c r="J23" i="11"/>
  <c r="AF23" i="11" s="1"/>
  <c r="T22" i="11"/>
  <c r="S22" i="11"/>
  <c r="R22" i="11"/>
  <c r="Q22" i="11"/>
  <c r="P22" i="11"/>
  <c r="O22" i="11"/>
  <c r="N22" i="11"/>
  <c r="M22" i="11"/>
  <c r="L22" i="11"/>
  <c r="K22" i="11"/>
  <c r="J22" i="11"/>
  <c r="AF22" i="11" s="1"/>
  <c r="T21" i="11"/>
  <c r="S21" i="11"/>
  <c r="R21" i="11"/>
  <c r="Q21" i="11"/>
  <c r="P21" i="11"/>
  <c r="O21" i="11"/>
  <c r="N21" i="11"/>
  <c r="M21" i="11"/>
  <c r="L21" i="11"/>
  <c r="K21" i="11"/>
  <c r="J21" i="11"/>
  <c r="AF21" i="11" s="1"/>
  <c r="T20" i="11"/>
  <c r="S20" i="11"/>
  <c r="R20" i="11"/>
  <c r="Q20" i="11"/>
  <c r="P20" i="11"/>
  <c r="O20" i="11"/>
  <c r="N20" i="11"/>
  <c r="M20" i="11"/>
  <c r="L20" i="11"/>
  <c r="K20" i="11"/>
  <c r="J20" i="11"/>
  <c r="AF20" i="11" s="1"/>
  <c r="T19" i="11"/>
  <c r="S19" i="11"/>
  <c r="R19" i="11"/>
  <c r="Q19" i="11"/>
  <c r="P19" i="11"/>
  <c r="O19" i="11"/>
  <c r="N19" i="11"/>
  <c r="M19" i="11"/>
  <c r="L19" i="11"/>
  <c r="K19" i="11"/>
  <c r="J19" i="11"/>
  <c r="AF19" i="11" s="1"/>
  <c r="T18" i="11"/>
  <c r="S18" i="11"/>
  <c r="R18" i="11"/>
  <c r="Q18" i="11"/>
  <c r="P18" i="11"/>
  <c r="O18" i="11"/>
  <c r="N18" i="11"/>
  <c r="M18" i="11"/>
  <c r="L18" i="11"/>
  <c r="K18" i="11"/>
  <c r="J18" i="11"/>
  <c r="AF18" i="11" s="1"/>
  <c r="T17" i="11"/>
  <c r="S17" i="11"/>
  <c r="R17" i="11"/>
  <c r="Q17" i="11"/>
  <c r="P17" i="11"/>
  <c r="O17" i="11"/>
  <c r="N17" i="11"/>
  <c r="M17" i="11"/>
  <c r="L17" i="11"/>
  <c r="K17" i="11"/>
  <c r="J17" i="11"/>
  <c r="AF17" i="11" s="1"/>
  <c r="T16" i="11"/>
  <c r="S16" i="11"/>
  <c r="R16" i="11"/>
  <c r="Q16" i="11"/>
  <c r="P16" i="11"/>
  <c r="O16" i="11"/>
  <c r="N16" i="11"/>
  <c r="M16" i="11"/>
  <c r="L16" i="11"/>
  <c r="K16" i="11"/>
  <c r="J16" i="11"/>
  <c r="AF16" i="11" s="1"/>
  <c r="T15" i="11"/>
  <c r="S15" i="11"/>
  <c r="R15" i="11"/>
  <c r="Q15" i="11"/>
  <c r="P15" i="11"/>
  <c r="O15" i="11"/>
  <c r="N15" i="11"/>
  <c r="M15" i="11"/>
  <c r="L15" i="11"/>
  <c r="K15" i="11"/>
  <c r="J15" i="11"/>
  <c r="AF15" i="11" s="1"/>
  <c r="T14" i="11"/>
  <c r="S14" i="11"/>
  <c r="R14" i="11"/>
  <c r="Q14" i="11"/>
  <c r="P14" i="11"/>
  <c r="O14" i="11"/>
  <c r="N14" i="11"/>
  <c r="M14" i="11"/>
  <c r="L14" i="11"/>
  <c r="K14" i="11"/>
  <c r="J14" i="11"/>
  <c r="AF14" i="11" s="1"/>
  <c r="T13" i="11"/>
  <c r="S13" i="11"/>
  <c r="R13" i="11"/>
  <c r="Q13" i="11"/>
  <c r="P13" i="11"/>
  <c r="O13" i="11"/>
  <c r="N13" i="11"/>
  <c r="M13" i="11"/>
  <c r="L13" i="11"/>
  <c r="K13" i="11"/>
  <c r="J13" i="11"/>
  <c r="AF13" i="11" s="1"/>
  <c r="T12" i="11"/>
  <c r="S12" i="11"/>
  <c r="R12" i="11"/>
  <c r="Q12" i="11"/>
  <c r="P12" i="11"/>
  <c r="O12" i="11"/>
  <c r="N12" i="11"/>
  <c r="M12" i="11"/>
  <c r="L12" i="11"/>
  <c r="K12" i="11"/>
  <c r="J12" i="11"/>
  <c r="AF12" i="11" s="1"/>
  <c r="T11" i="11"/>
  <c r="S11" i="11"/>
  <c r="R11" i="11"/>
  <c r="Q11" i="11"/>
  <c r="P11" i="11"/>
  <c r="O11" i="11"/>
  <c r="N11" i="11"/>
  <c r="M11" i="11"/>
  <c r="L11" i="11"/>
  <c r="K11" i="11"/>
  <c r="J11" i="11"/>
  <c r="AF11" i="11" s="1"/>
  <c r="T10" i="11"/>
  <c r="S10" i="11"/>
  <c r="R10" i="11"/>
  <c r="Q10" i="11"/>
  <c r="P10" i="11"/>
  <c r="O10" i="11"/>
  <c r="N10" i="11"/>
  <c r="M10" i="11"/>
  <c r="L10" i="11"/>
  <c r="K10" i="11"/>
  <c r="J10" i="11"/>
  <c r="AF10" i="11" s="1"/>
  <c r="T9" i="11"/>
  <c r="S9" i="11"/>
  <c r="R9" i="11"/>
  <c r="Q9" i="11"/>
  <c r="P9" i="11"/>
  <c r="O9" i="11"/>
  <c r="N9" i="11"/>
  <c r="M9" i="11"/>
  <c r="L9" i="11"/>
  <c r="K9" i="11"/>
  <c r="J9" i="11"/>
  <c r="AF9" i="11" s="1"/>
  <c r="T8" i="11"/>
  <c r="S8" i="11"/>
  <c r="R8" i="11"/>
  <c r="Q8" i="11"/>
  <c r="P8" i="11"/>
  <c r="O8" i="11"/>
  <c r="N8" i="11"/>
  <c r="M8" i="11"/>
  <c r="L8" i="11"/>
  <c r="K8" i="11"/>
  <c r="J8" i="11"/>
  <c r="AF8" i="11" s="1"/>
  <c r="T7" i="11"/>
  <c r="S7" i="11"/>
  <c r="R7" i="11"/>
  <c r="Q7" i="11"/>
  <c r="P7" i="11"/>
  <c r="O7" i="11"/>
  <c r="N7" i="11"/>
  <c r="M7" i="11"/>
  <c r="L7" i="11"/>
  <c r="K7" i="11"/>
  <c r="J7" i="11"/>
  <c r="AF7" i="11" s="1"/>
  <c r="T6" i="11"/>
  <c r="S6" i="11"/>
  <c r="R6" i="11"/>
  <c r="Q6" i="11"/>
  <c r="P6" i="11"/>
  <c r="O6" i="11"/>
  <c r="N6" i="11"/>
  <c r="M6" i="11"/>
  <c r="L6" i="11"/>
  <c r="K6" i="11"/>
  <c r="J6" i="11"/>
  <c r="E38" i="12" l="1"/>
  <c r="E40" i="12" s="1"/>
  <c r="E15" i="12"/>
  <c r="E16" i="12" s="1"/>
  <c r="AQ14" i="11"/>
  <c r="AG14" i="11"/>
  <c r="AQ18" i="11"/>
  <c r="AG18" i="11"/>
  <c r="AQ26" i="11"/>
  <c r="AG26" i="11"/>
  <c r="AQ34" i="11"/>
  <c r="AG34" i="11"/>
  <c r="AQ38" i="11"/>
  <c r="AG38" i="11"/>
  <c r="AQ46" i="11"/>
  <c r="AG46" i="11"/>
  <c r="AQ58" i="11"/>
  <c r="AG58" i="11"/>
  <c r="AQ62" i="11"/>
  <c r="AG62" i="11"/>
  <c r="AQ70" i="11"/>
  <c r="AG70" i="11"/>
  <c r="AQ82" i="11"/>
  <c r="AG82" i="11"/>
  <c r="AQ86" i="11"/>
  <c r="AG86" i="11"/>
  <c r="AQ94" i="11"/>
  <c r="AG94" i="11"/>
  <c r="AQ98" i="11"/>
  <c r="AG98" i="11"/>
  <c r="AQ102" i="11"/>
  <c r="AG102" i="11"/>
  <c r="AQ106" i="11"/>
  <c r="AG106" i="11"/>
  <c r="AQ109" i="11"/>
  <c r="AG109" i="11"/>
  <c r="AQ112" i="11"/>
  <c r="AG112" i="11"/>
  <c r="AQ48" i="11"/>
  <c r="AG48" i="11"/>
  <c r="AQ13" i="11"/>
  <c r="AG13" i="11"/>
  <c r="AQ17" i="11"/>
  <c r="AG17" i="11"/>
  <c r="AQ25" i="11"/>
  <c r="AG25" i="11"/>
  <c r="AQ33" i="11"/>
  <c r="AG33" i="11"/>
  <c r="AQ37" i="11"/>
  <c r="AG37" i="11"/>
  <c r="AQ49" i="11"/>
  <c r="AG49" i="11"/>
  <c r="AQ53" i="11"/>
  <c r="AG53" i="11"/>
  <c r="AQ57" i="11"/>
  <c r="AG57" i="11"/>
  <c r="AQ65" i="11"/>
  <c r="AG65" i="11"/>
  <c r="AQ77" i="11"/>
  <c r="AG77" i="11"/>
  <c r="AQ81" i="11"/>
  <c r="AG81" i="11"/>
  <c r="AQ89" i="11"/>
  <c r="AG89" i="11"/>
  <c r="AQ93" i="11"/>
  <c r="AG93" i="11"/>
  <c r="AQ97" i="11"/>
  <c r="AG97" i="11"/>
  <c r="AQ101" i="11"/>
  <c r="AG101" i="11"/>
  <c r="AQ105" i="11"/>
  <c r="AG105" i="11"/>
  <c r="AI6" i="11"/>
  <c r="AQ12" i="11"/>
  <c r="AG12" i="11"/>
  <c r="AQ24" i="11"/>
  <c r="AG24" i="11"/>
  <c r="AQ32" i="11"/>
  <c r="AG32" i="11"/>
  <c r="AQ36" i="11"/>
  <c r="AG36" i="11"/>
  <c r="AQ40" i="11"/>
  <c r="AG40" i="11"/>
  <c r="AQ44" i="11"/>
  <c r="AG44" i="11"/>
  <c r="AQ52" i="11"/>
  <c r="AG52" i="11"/>
  <c r="AQ60" i="11"/>
  <c r="AG60" i="11"/>
  <c r="AQ64" i="11"/>
  <c r="AG64" i="11"/>
  <c r="AQ68" i="11"/>
  <c r="AG68" i="11"/>
  <c r="AQ72" i="11"/>
  <c r="AG72" i="11"/>
  <c r="AQ76" i="11"/>
  <c r="AG76" i="11"/>
  <c r="AQ84" i="11"/>
  <c r="AG84" i="11"/>
  <c r="AQ92" i="11"/>
  <c r="AG92" i="11"/>
  <c r="AQ100" i="11"/>
  <c r="AG100" i="11"/>
  <c r="AQ111" i="11"/>
  <c r="AG111" i="11"/>
  <c r="AQ113" i="11"/>
  <c r="AG113" i="11"/>
  <c r="AQ108" i="11"/>
  <c r="AG108" i="11"/>
  <c r="AQ80" i="11"/>
  <c r="AG80" i="11"/>
  <c r="AQ10" i="11"/>
  <c r="AG10" i="11"/>
  <c r="AQ22" i="11"/>
  <c r="AG22" i="11"/>
  <c r="AQ30" i="11"/>
  <c r="AG30" i="11"/>
  <c r="AQ42" i="11"/>
  <c r="AG42" i="11"/>
  <c r="AQ50" i="11"/>
  <c r="AG50" i="11"/>
  <c r="AQ54" i="11"/>
  <c r="AG54" i="11"/>
  <c r="AQ66" i="11"/>
  <c r="AG66" i="11"/>
  <c r="AQ74" i="11"/>
  <c r="AG74" i="11"/>
  <c r="AQ78" i="11"/>
  <c r="AG78" i="11"/>
  <c r="AQ90" i="11"/>
  <c r="AG90" i="11"/>
  <c r="AQ96" i="11"/>
  <c r="AG96" i="11"/>
  <c r="AQ9" i="11"/>
  <c r="AG9" i="11"/>
  <c r="AQ21" i="11"/>
  <c r="AG21" i="11"/>
  <c r="AQ29" i="11"/>
  <c r="AG29" i="11"/>
  <c r="AQ41" i="11"/>
  <c r="AG41" i="11"/>
  <c r="AQ45" i="11"/>
  <c r="AG45" i="11"/>
  <c r="AQ61" i="11"/>
  <c r="AG61" i="11"/>
  <c r="AQ69" i="11"/>
  <c r="AG69" i="11"/>
  <c r="AQ73" i="11"/>
  <c r="AG73" i="11"/>
  <c r="AQ85" i="11"/>
  <c r="AG85" i="11"/>
  <c r="AQ88" i="11"/>
  <c r="AG88" i="11"/>
  <c r="AQ8" i="11"/>
  <c r="AG8" i="11"/>
  <c r="AQ16" i="11"/>
  <c r="AG16" i="11"/>
  <c r="AQ20" i="11"/>
  <c r="AG20" i="11"/>
  <c r="AQ28" i="11"/>
  <c r="AG28" i="11"/>
  <c r="AQ7" i="11"/>
  <c r="AG7" i="11"/>
  <c r="AQ6" i="11"/>
  <c r="AQ11" i="11"/>
  <c r="AG11" i="11"/>
  <c r="AQ15" i="11"/>
  <c r="AG15" i="11"/>
  <c r="AQ19" i="11"/>
  <c r="AG19" i="11"/>
  <c r="AQ23" i="11"/>
  <c r="AG23" i="11"/>
  <c r="AQ27" i="11"/>
  <c r="AG27" i="11"/>
  <c r="AQ31" i="11"/>
  <c r="AG31" i="11"/>
  <c r="AQ35" i="11"/>
  <c r="AG35" i="11"/>
  <c r="AQ39" i="11"/>
  <c r="AG39" i="11"/>
  <c r="AQ43" i="11"/>
  <c r="AG43" i="11"/>
  <c r="AQ47" i="11"/>
  <c r="AG47" i="11"/>
  <c r="AQ51" i="11"/>
  <c r="AG51" i="11"/>
  <c r="AQ55" i="11"/>
  <c r="AG55" i="11"/>
  <c r="AQ59" i="11"/>
  <c r="AG59" i="11"/>
  <c r="AQ63" i="11"/>
  <c r="AG63" i="11"/>
  <c r="AQ67" i="11"/>
  <c r="AG67" i="11"/>
  <c r="AQ71" i="11"/>
  <c r="AG71" i="11"/>
  <c r="AQ75" i="11"/>
  <c r="AG75" i="11"/>
  <c r="AQ79" i="11"/>
  <c r="AG79" i="11"/>
  <c r="AQ83" i="11"/>
  <c r="AG83" i="11"/>
  <c r="AQ87" i="11"/>
  <c r="AG87" i="11"/>
  <c r="AQ91" i="11"/>
  <c r="AG91" i="11"/>
  <c r="AQ95" i="11"/>
  <c r="AG95" i="11"/>
  <c r="AQ99" i="11"/>
  <c r="E61" i="12" s="1"/>
  <c r="AG99" i="11"/>
  <c r="AQ103" i="11"/>
  <c r="AG103" i="11"/>
  <c r="AQ107" i="11"/>
  <c r="AG107" i="11"/>
  <c r="AQ110" i="11"/>
  <c r="AG110" i="11"/>
  <c r="AQ104" i="11"/>
  <c r="AG104" i="11"/>
  <c r="AQ56" i="11"/>
  <c r="AG56" i="11"/>
  <c r="BR109" i="8"/>
  <c r="BS109" i="8"/>
  <c r="BT109" i="8"/>
  <c r="BC110" i="8"/>
  <c r="BD110" i="8"/>
  <c r="BE110" i="8"/>
  <c r="BF110" i="8"/>
  <c r="BG110" i="8"/>
  <c r="BH110" i="8"/>
  <c r="BI110" i="8"/>
  <c r="BJ110" i="8"/>
  <c r="BK110" i="8"/>
  <c r="BL110" i="8"/>
  <c r="BM110" i="8"/>
  <c r="BN110" i="8"/>
  <c r="BO110" i="8"/>
  <c r="BP110" i="8"/>
  <c r="BQ110" i="8"/>
  <c r="BR110" i="8"/>
  <c r="BS110" i="8"/>
  <c r="BT110" i="8"/>
  <c r="BC111" i="8"/>
  <c r="BD111" i="8"/>
  <c r="BE111" i="8"/>
  <c r="BF111" i="8"/>
  <c r="BG111" i="8"/>
  <c r="BH111" i="8"/>
  <c r="BI111" i="8"/>
  <c r="BJ111" i="8"/>
  <c r="BK111" i="8"/>
  <c r="BL111" i="8"/>
  <c r="BM111" i="8"/>
  <c r="BN111" i="8"/>
  <c r="BO111" i="8"/>
  <c r="BP111" i="8"/>
  <c r="BQ111" i="8"/>
  <c r="BR111" i="8"/>
  <c r="BS111" i="8"/>
  <c r="BT111" i="8"/>
  <c r="AX112" i="8"/>
  <c r="AY112" i="8"/>
  <c r="AZ112" i="8"/>
  <c r="BA112" i="8"/>
  <c r="BB112" i="8"/>
  <c r="BC112" i="8"/>
  <c r="BD112" i="8"/>
  <c r="BE112" i="8"/>
  <c r="BF112" i="8"/>
  <c r="BG112" i="8"/>
  <c r="BH112" i="8"/>
  <c r="BI112" i="8"/>
  <c r="BJ112" i="8"/>
  <c r="BK112" i="8"/>
  <c r="BL112" i="8"/>
  <c r="BM112" i="8"/>
  <c r="BN112" i="8"/>
  <c r="BO112" i="8"/>
  <c r="BP112" i="8"/>
  <c r="BQ112" i="8"/>
  <c r="BR112" i="8"/>
  <c r="BS112" i="8"/>
  <c r="BT112" i="8"/>
  <c r="AX113" i="8"/>
  <c r="AY113" i="8"/>
  <c r="AZ113" i="8"/>
  <c r="BA113" i="8"/>
  <c r="BB113" i="8"/>
  <c r="BC113" i="8"/>
  <c r="BD113" i="8"/>
  <c r="BE113" i="8"/>
  <c r="BF113" i="8"/>
  <c r="BG113" i="8"/>
  <c r="BH113" i="8"/>
  <c r="BI113" i="8"/>
  <c r="BJ113" i="8"/>
  <c r="BK113" i="8"/>
  <c r="BL113" i="8"/>
  <c r="BM113" i="8"/>
  <c r="BN113" i="8"/>
  <c r="BO113" i="8"/>
  <c r="BP113" i="8"/>
  <c r="BQ113" i="8"/>
  <c r="BR113" i="8"/>
  <c r="BS113" i="8"/>
  <c r="BT113" i="8"/>
  <c r="BR109" i="7"/>
  <c r="BS109" i="7"/>
  <c r="BT109" i="7"/>
  <c r="BC110" i="7"/>
  <c r="BD110" i="7"/>
  <c r="BE110" i="7"/>
  <c r="BF110" i="7"/>
  <c r="BG110" i="7"/>
  <c r="BH110" i="7"/>
  <c r="BI110" i="7"/>
  <c r="BJ110" i="7"/>
  <c r="BK110" i="7"/>
  <c r="BL110" i="7"/>
  <c r="BM110" i="7"/>
  <c r="BN110" i="7"/>
  <c r="BO110" i="7"/>
  <c r="BP110" i="7"/>
  <c r="BQ110" i="7"/>
  <c r="BR110" i="7"/>
  <c r="BS110" i="7"/>
  <c r="BT110" i="7"/>
  <c r="BC111" i="7"/>
  <c r="BD111" i="7"/>
  <c r="BE111" i="7"/>
  <c r="BF111" i="7"/>
  <c r="BG111" i="7"/>
  <c r="BH111" i="7"/>
  <c r="BI111" i="7"/>
  <c r="BJ111" i="7"/>
  <c r="BK111" i="7"/>
  <c r="BL111" i="7"/>
  <c r="BM111" i="7"/>
  <c r="BN111" i="7"/>
  <c r="BO111" i="7"/>
  <c r="BP111" i="7"/>
  <c r="BQ111" i="7"/>
  <c r="BR111" i="7"/>
  <c r="BS111" i="7"/>
  <c r="BT111" i="7"/>
  <c r="AX112" i="7"/>
  <c r="AY112" i="7"/>
  <c r="AZ112" i="7"/>
  <c r="BA112" i="7"/>
  <c r="BB112" i="7"/>
  <c r="BC112" i="7"/>
  <c r="BD112" i="7"/>
  <c r="BE112" i="7"/>
  <c r="BF112" i="7"/>
  <c r="BG112" i="7"/>
  <c r="BH112" i="7"/>
  <c r="BI112" i="7"/>
  <c r="BJ112" i="7"/>
  <c r="BK112" i="7"/>
  <c r="BL112" i="7"/>
  <c r="BM112" i="7"/>
  <c r="BN112" i="7"/>
  <c r="BO112" i="7"/>
  <c r="BP112" i="7"/>
  <c r="BQ112" i="7"/>
  <c r="BR112" i="7"/>
  <c r="BS112" i="7"/>
  <c r="BT112" i="7"/>
  <c r="AX113" i="7"/>
  <c r="AY113" i="7"/>
  <c r="AZ113" i="7"/>
  <c r="BA113" i="7"/>
  <c r="BB113" i="7"/>
  <c r="BC113" i="7"/>
  <c r="BD113" i="7"/>
  <c r="BE113" i="7"/>
  <c r="BF113" i="7"/>
  <c r="BG113" i="7"/>
  <c r="BH113" i="7"/>
  <c r="BI113" i="7"/>
  <c r="BJ113" i="7"/>
  <c r="BK113" i="7"/>
  <c r="BL113" i="7"/>
  <c r="BM113" i="7"/>
  <c r="BN113" i="7"/>
  <c r="BO113" i="7"/>
  <c r="BP113" i="7"/>
  <c r="BQ113" i="7"/>
  <c r="BR113" i="7"/>
  <c r="BS113" i="7"/>
  <c r="BT113" i="7"/>
  <c r="J7" i="7"/>
  <c r="J8" i="7"/>
  <c r="J9" i="7"/>
  <c r="K9" i="7" s="1"/>
  <c r="J10" i="7"/>
  <c r="K10" i="7" s="1"/>
  <c r="J11" i="7"/>
  <c r="J12" i="7"/>
  <c r="J13" i="7"/>
  <c r="J14" i="7"/>
  <c r="K14" i="7" s="1"/>
  <c r="J15" i="7"/>
  <c r="K15" i="7" s="1"/>
  <c r="J16" i="7"/>
  <c r="J17" i="7"/>
  <c r="K17" i="7" s="1"/>
  <c r="J18" i="7"/>
  <c r="K18" i="7" s="1"/>
  <c r="J19" i="7"/>
  <c r="K19" i="7" s="1"/>
  <c r="L19" i="7" s="1"/>
  <c r="J20" i="7"/>
  <c r="K20" i="7" s="1"/>
  <c r="J21" i="7"/>
  <c r="K21" i="7" s="1"/>
  <c r="J22" i="7"/>
  <c r="K22" i="7" s="1"/>
  <c r="L22" i="7" s="1"/>
  <c r="J23" i="7"/>
  <c r="K23" i="7" s="1"/>
  <c r="J24" i="7"/>
  <c r="J25" i="7"/>
  <c r="K25" i="7" s="1"/>
  <c r="J26" i="7"/>
  <c r="K26" i="7" s="1"/>
  <c r="J27" i="7"/>
  <c r="K27" i="7" s="1"/>
  <c r="J28" i="7"/>
  <c r="J29" i="7"/>
  <c r="K29" i="7" s="1"/>
  <c r="J30" i="7"/>
  <c r="J31" i="7"/>
  <c r="K31" i="7" s="1"/>
  <c r="J32" i="7"/>
  <c r="J33" i="7"/>
  <c r="K33" i="7" s="1"/>
  <c r="J34" i="7"/>
  <c r="K34" i="7" s="1"/>
  <c r="J35" i="7"/>
  <c r="K35" i="7" s="1"/>
  <c r="J36" i="7"/>
  <c r="K36" i="7" s="1"/>
  <c r="L36" i="7" s="1"/>
  <c r="J37" i="7"/>
  <c r="K37" i="7" s="1"/>
  <c r="J38" i="7"/>
  <c r="K38" i="7" s="1"/>
  <c r="L38" i="7" s="1"/>
  <c r="J39" i="7"/>
  <c r="J40" i="7"/>
  <c r="J41" i="7"/>
  <c r="K41" i="7" s="1"/>
  <c r="J42" i="7"/>
  <c r="K42" i="7" s="1"/>
  <c r="J43" i="7"/>
  <c r="K43" i="7" s="1"/>
  <c r="J44" i="7"/>
  <c r="J45" i="7"/>
  <c r="K45" i="7" s="1"/>
  <c r="J46" i="7"/>
  <c r="K46" i="7" s="1"/>
  <c r="L46" i="7" s="1"/>
  <c r="J47" i="7"/>
  <c r="K47" i="7" s="1"/>
  <c r="J48" i="7"/>
  <c r="K48" i="7" s="1"/>
  <c r="L48" i="7" s="1"/>
  <c r="J49" i="7"/>
  <c r="K49" i="7" s="1"/>
  <c r="J50" i="7"/>
  <c r="K50" i="7" s="1"/>
  <c r="J51" i="7"/>
  <c r="J52" i="7"/>
  <c r="K52" i="7" s="1"/>
  <c r="L52" i="7" s="1"/>
  <c r="J53" i="7"/>
  <c r="K53" i="7" s="1"/>
  <c r="J54" i="7"/>
  <c r="J55" i="7"/>
  <c r="K55" i="7" s="1"/>
  <c r="J56" i="7"/>
  <c r="K56" i="7" s="1"/>
  <c r="J57" i="7"/>
  <c r="J58" i="7"/>
  <c r="K58" i="7" s="1"/>
  <c r="J59" i="7"/>
  <c r="K59" i="7" s="1"/>
  <c r="J60" i="7"/>
  <c r="K60" i="7" s="1"/>
  <c r="J61" i="7"/>
  <c r="K61" i="7" s="1"/>
  <c r="J62" i="7"/>
  <c r="J63" i="7"/>
  <c r="K63" i="7" s="1"/>
  <c r="J64" i="7"/>
  <c r="J65" i="7"/>
  <c r="K65" i="7" s="1"/>
  <c r="J66" i="7"/>
  <c r="K66" i="7" s="1"/>
  <c r="J67" i="7"/>
  <c r="K67" i="7" s="1"/>
  <c r="L67" i="7" s="1"/>
  <c r="J68" i="7"/>
  <c r="J69" i="7"/>
  <c r="J70" i="7"/>
  <c r="J71" i="7"/>
  <c r="K71" i="7" s="1"/>
  <c r="L71" i="7" s="1"/>
  <c r="J72" i="7"/>
  <c r="J73" i="7"/>
  <c r="K73" i="7" s="1"/>
  <c r="L73" i="7" s="1"/>
  <c r="M73" i="7" s="1"/>
  <c r="N73" i="7" s="1"/>
  <c r="J74" i="7"/>
  <c r="K74" i="7" s="1"/>
  <c r="J75" i="7"/>
  <c r="J76" i="7"/>
  <c r="K76" i="7" s="1"/>
  <c r="L76" i="7" s="1"/>
  <c r="J77" i="7"/>
  <c r="K77" i="7" s="1"/>
  <c r="J78" i="7"/>
  <c r="K78" i="7" s="1"/>
  <c r="J79" i="7"/>
  <c r="K79" i="7" s="1"/>
  <c r="J80" i="7"/>
  <c r="K80" i="7" s="1"/>
  <c r="L80" i="7" s="1"/>
  <c r="J81" i="7"/>
  <c r="K81" i="7" s="1"/>
  <c r="J82" i="7"/>
  <c r="K82" i="7" s="1"/>
  <c r="J83" i="7"/>
  <c r="K83" i="7" s="1"/>
  <c r="J84" i="7"/>
  <c r="J85" i="7"/>
  <c r="J86" i="7"/>
  <c r="J87" i="7"/>
  <c r="K87" i="7" s="1"/>
  <c r="L87" i="7" s="1"/>
  <c r="J88" i="7"/>
  <c r="J89" i="7"/>
  <c r="K89" i="7" s="1"/>
  <c r="J90" i="7"/>
  <c r="K90" i="7" s="1"/>
  <c r="J91" i="7"/>
  <c r="J92" i="7"/>
  <c r="K92" i="7" s="1"/>
  <c r="L92" i="7" s="1"/>
  <c r="J93" i="7"/>
  <c r="K93" i="7" s="1"/>
  <c r="J94" i="7"/>
  <c r="K94" i="7" s="1"/>
  <c r="J95" i="7"/>
  <c r="J96" i="7"/>
  <c r="K96" i="7" s="1"/>
  <c r="L96" i="7" s="1"/>
  <c r="J97" i="7"/>
  <c r="K97" i="7" s="1"/>
  <c r="J98" i="7"/>
  <c r="K98" i="7" s="1"/>
  <c r="L98" i="7" s="1"/>
  <c r="J99" i="7"/>
  <c r="K99" i="7" s="1"/>
  <c r="J100" i="7"/>
  <c r="J101" i="7"/>
  <c r="K101" i="7" s="1"/>
  <c r="J102" i="7"/>
  <c r="K102" i="7" s="1"/>
  <c r="L102" i="7" s="1"/>
  <c r="M102" i="7" s="1"/>
  <c r="J103" i="7"/>
  <c r="K103" i="7" s="1"/>
  <c r="J104" i="7"/>
  <c r="J105" i="7"/>
  <c r="K105" i="7" s="1"/>
  <c r="J106" i="7"/>
  <c r="K106" i="7" s="1"/>
  <c r="J107" i="7"/>
  <c r="K107" i="7" s="1"/>
  <c r="J108" i="7"/>
  <c r="J109" i="7"/>
  <c r="K109" i="7" s="1"/>
  <c r="J110" i="7"/>
  <c r="K110" i="7" s="1"/>
  <c r="L110" i="7" s="1"/>
  <c r="M110" i="7" s="1"/>
  <c r="J111" i="7"/>
  <c r="K111" i="7" s="1"/>
  <c r="J112" i="7"/>
  <c r="K112" i="7" s="1"/>
  <c r="L112" i="7" s="1"/>
  <c r="M112" i="7" s="1"/>
  <c r="J113" i="7"/>
  <c r="K113" i="7" s="1"/>
  <c r="J6" i="7"/>
  <c r="J6" i="8" s="1"/>
  <c r="E17" i="12" l="1"/>
  <c r="E14" i="12"/>
  <c r="E21" i="12"/>
  <c r="E59" i="12"/>
  <c r="F38" i="12"/>
  <c r="F40" i="12" s="1"/>
  <c r="F15" i="12"/>
  <c r="F16" i="12" s="1"/>
  <c r="C22" i="12"/>
  <c r="C21" i="12"/>
  <c r="AR105" i="11"/>
  <c r="AH105" i="11"/>
  <c r="AR97" i="11"/>
  <c r="AH97" i="11"/>
  <c r="AR89" i="11"/>
  <c r="AH89" i="11"/>
  <c r="AR77" i="11"/>
  <c r="AH77" i="11"/>
  <c r="AR57" i="11"/>
  <c r="AH57" i="11"/>
  <c r="AR49" i="11"/>
  <c r="AH49" i="11"/>
  <c r="AR33" i="11"/>
  <c r="AH33" i="11"/>
  <c r="AR17" i="11"/>
  <c r="AH17" i="11"/>
  <c r="AR48" i="11"/>
  <c r="AH48" i="11"/>
  <c r="AR109" i="11"/>
  <c r="AH109" i="11"/>
  <c r="AR102" i="11"/>
  <c r="AH102" i="11"/>
  <c r="AR94" i="11"/>
  <c r="AH94" i="11"/>
  <c r="AR82" i="11"/>
  <c r="AH82" i="11"/>
  <c r="AR62" i="11"/>
  <c r="AH62" i="11"/>
  <c r="AR46" i="11"/>
  <c r="AH46" i="11"/>
  <c r="AR34" i="11"/>
  <c r="AH34" i="11"/>
  <c r="AR18" i="11"/>
  <c r="AH18" i="11"/>
  <c r="AR56" i="11"/>
  <c r="AH56" i="11"/>
  <c r="AR110" i="11"/>
  <c r="AH110" i="11"/>
  <c r="AR103" i="11"/>
  <c r="AH103" i="11"/>
  <c r="AR95" i="11"/>
  <c r="AH95" i="11"/>
  <c r="AR87" i="11"/>
  <c r="AH87" i="11"/>
  <c r="AR79" i="11"/>
  <c r="AH79" i="11"/>
  <c r="AR71" i="11"/>
  <c r="AH71" i="11"/>
  <c r="AR63" i="11"/>
  <c r="AH63" i="11"/>
  <c r="AR55" i="11"/>
  <c r="AH55" i="11"/>
  <c r="AR47" i="11"/>
  <c r="AH47" i="11"/>
  <c r="AR39" i="11"/>
  <c r="AH39" i="11"/>
  <c r="AR31" i="11"/>
  <c r="AH31" i="11"/>
  <c r="AR23" i="11"/>
  <c r="AH23" i="11"/>
  <c r="AR15" i="11"/>
  <c r="AH15" i="11"/>
  <c r="AR28" i="11"/>
  <c r="AH28" i="11"/>
  <c r="AR88" i="11"/>
  <c r="AH88" i="11"/>
  <c r="AR61" i="11"/>
  <c r="AH61" i="11"/>
  <c r="AR21" i="11"/>
  <c r="AH21" i="11"/>
  <c r="AR78" i="11"/>
  <c r="AH78" i="11"/>
  <c r="AR50" i="11"/>
  <c r="AH50" i="11"/>
  <c r="AR10" i="11"/>
  <c r="AH10" i="11"/>
  <c r="AR111" i="11"/>
  <c r="AH111" i="11"/>
  <c r="AR76" i="11"/>
  <c r="AH76" i="11"/>
  <c r="AR60" i="11"/>
  <c r="AH60" i="11"/>
  <c r="AR36" i="11"/>
  <c r="AH36" i="11"/>
  <c r="AJ6" i="11"/>
  <c r="AR101" i="11"/>
  <c r="AH101" i="11"/>
  <c r="AR93" i="11"/>
  <c r="AH93" i="11"/>
  <c r="AR81" i="11"/>
  <c r="AH81" i="11"/>
  <c r="AR65" i="11"/>
  <c r="AH65" i="11"/>
  <c r="AR53" i="11"/>
  <c r="AH53" i="11"/>
  <c r="AR37" i="11"/>
  <c r="AH37" i="11"/>
  <c r="AR25" i="11"/>
  <c r="AH25" i="11"/>
  <c r="AR13" i="11"/>
  <c r="AH13" i="11"/>
  <c r="AR112" i="11"/>
  <c r="AH112" i="11"/>
  <c r="AR106" i="11"/>
  <c r="AH106" i="11"/>
  <c r="AR98" i="11"/>
  <c r="AH98" i="11"/>
  <c r="AR86" i="11"/>
  <c r="AH86" i="11"/>
  <c r="AR70" i="11"/>
  <c r="AH70" i="11"/>
  <c r="AR58" i="11"/>
  <c r="AH58" i="11"/>
  <c r="AR38" i="11"/>
  <c r="AH38" i="11"/>
  <c r="AR26" i="11"/>
  <c r="AH26" i="11"/>
  <c r="AR14" i="11"/>
  <c r="AH14" i="11"/>
  <c r="AR16" i="11"/>
  <c r="AH16" i="11"/>
  <c r="AR73" i="11"/>
  <c r="AH73" i="11"/>
  <c r="AR41" i="11"/>
  <c r="AH41" i="11"/>
  <c r="AR96" i="11"/>
  <c r="AH96" i="11"/>
  <c r="AR66" i="11"/>
  <c r="AH66" i="11"/>
  <c r="AR30" i="11"/>
  <c r="AH30" i="11"/>
  <c r="AR108" i="11"/>
  <c r="AH108" i="11"/>
  <c r="AR92" i="11"/>
  <c r="AH92" i="11"/>
  <c r="AR68" i="11"/>
  <c r="AH68" i="11"/>
  <c r="AR44" i="11"/>
  <c r="AH44" i="11"/>
  <c r="AR24" i="11"/>
  <c r="AH24" i="11"/>
  <c r="AR104" i="11"/>
  <c r="AH104" i="11"/>
  <c r="AR107" i="11"/>
  <c r="AH107" i="11"/>
  <c r="AR99" i="11"/>
  <c r="F61" i="12" s="1"/>
  <c r="AH99" i="11"/>
  <c r="AR91" i="11"/>
  <c r="AH91" i="11"/>
  <c r="AR83" i="11"/>
  <c r="F60" i="12" s="1"/>
  <c r="AH83" i="11"/>
  <c r="AR75" i="11"/>
  <c r="AH75" i="11"/>
  <c r="AR67" i="11"/>
  <c r="F59" i="12" s="1"/>
  <c r="AH67" i="11"/>
  <c r="AR59" i="11"/>
  <c r="AH59" i="11"/>
  <c r="AR51" i="11"/>
  <c r="AH51" i="11"/>
  <c r="AR43" i="11"/>
  <c r="AH43" i="11"/>
  <c r="AR35" i="11"/>
  <c r="AH35" i="11"/>
  <c r="AR27" i="11"/>
  <c r="AH27" i="11"/>
  <c r="AR19" i="11"/>
  <c r="AH19" i="11"/>
  <c r="AR11" i="11"/>
  <c r="AH11" i="11"/>
  <c r="AR7" i="11"/>
  <c r="AH7" i="11"/>
  <c r="AR6" i="11"/>
  <c r="AR20" i="11"/>
  <c r="AH20" i="11"/>
  <c r="AR8" i="11"/>
  <c r="AH8" i="11"/>
  <c r="AR85" i="11"/>
  <c r="AH85" i="11"/>
  <c r="AR69" i="11"/>
  <c r="AH69" i="11"/>
  <c r="AR45" i="11"/>
  <c r="AH45" i="11"/>
  <c r="AR29" i="11"/>
  <c r="AH29" i="11"/>
  <c r="AR9" i="11"/>
  <c r="AH9" i="11"/>
  <c r="AR90" i="11"/>
  <c r="AH90" i="11"/>
  <c r="AR74" i="11"/>
  <c r="AH74" i="11"/>
  <c r="AR54" i="11"/>
  <c r="AH54" i="11"/>
  <c r="AR42" i="11"/>
  <c r="AH42" i="11"/>
  <c r="AR22" i="11"/>
  <c r="AH22" i="11"/>
  <c r="AR80" i="11"/>
  <c r="AH80" i="11"/>
  <c r="AR113" i="11"/>
  <c r="AH113" i="11"/>
  <c r="AR100" i="11"/>
  <c r="AH100" i="11"/>
  <c r="AR84" i="11"/>
  <c r="AH84" i="11"/>
  <c r="AR72" i="11"/>
  <c r="AH72" i="11"/>
  <c r="AR64" i="11"/>
  <c r="AH64" i="11"/>
  <c r="AR52" i="11"/>
  <c r="AH52" i="11"/>
  <c r="AR40" i="11"/>
  <c r="AH40" i="11"/>
  <c r="AR32" i="11"/>
  <c r="AH32" i="11"/>
  <c r="AR12" i="11"/>
  <c r="AH12" i="11"/>
  <c r="J86" i="8"/>
  <c r="J70" i="8"/>
  <c r="J62" i="8"/>
  <c r="J54" i="8"/>
  <c r="J30" i="8"/>
  <c r="J14" i="8"/>
  <c r="K30" i="7"/>
  <c r="L30" i="7" s="1"/>
  <c r="J95" i="8"/>
  <c r="J91" i="8"/>
  <c r="J75" i="8"/>
  <c r="J51" i="8"/>
  <c r="J39" i="8"/>
  <c r="J11" i="8"/>
  <c r="J7" i="8"/>
  <c r="K86" i="7"/>
  <c r="K6" i="7"/>
  <c r="L74" i="7"/>
  <c r="L42" i="7"/>
  <c r="M38" i="7"/>
  <c r="L26" i="7"/>
  <c r="M22" i="7"/>
  <c r="L18" i="7"/>
  <c r="L10" i="7"/>
  <c r="N102" i="7"/>
  <c r="L106" i="7"/>
  <c r="L90" i="7"/>
  <c r="L111" i="7"/>
  <c r="M87" i="7"/>
  <c r="L79" i="7"/>
  <c r="M71" i="7"/>
  <c r="L55" i="7"/>
  <c r="L23" i="7"/>
  <c r="M19" i="7"/>
  <c r="L107" i="7"/>
  <c r="L99" i="7"/>
  <c r="L83" i="7"/>
  <c r="L59" i="7"/>
  <c r="L43" i="7"/>
  <c r="L35" i="7"/>
  <c r="L27" i="7"/>
  <c r="L15" i="7"/>
  <c r="K91" i="7"/>
  <c r="L86" i="7"/>
  <c r="M76" i="7"/>
  <c r="L56" i="7"/>
  <c r="J98" i="8"/>
  <c r="J82" i="8"/>
  <c r="J66" i="8"/>
  <c r="J50" i="8"/>
  <c r="J34" i="8"/>
  <c r="J18" i="8"/>
  <c r="L78" i="7"/>
  <c r="N112" i="7"/>
  <c r="K95" i="7"/>
  <c r="O73" i="7"/>
  <c r="L65" i="7"/>
  <c r="M48" i="7"/>
  <c r="J111" i="8"/>
  <c r="J79" i="8"/>
  <c r="J63" i="8"/>
  <c r="J47" i="8"/>
  <c r="J31" i="8"/>
  <c r="J15" i="8"/>
  <c r="J113" i="8"/>
  <c r="J109" i="8"/>
  <c r="J105" i="8"/>
  <c r="J101" i="8"/>
  <c r="L97" i="7"/>
  <c r="J93" i="8"/>
  <c r="J89" i="8"/>
  <c r="J85" i="8"/>
  <c r="L81" i="7"/>
  <c r="J77" i="8"/>
  <c r="J73" i="8"/>
  <c r="J69" i="8"/>
  <c r="J65" i="8"/>
  <c r="J61" i="8"/>
  <c r="J57" i="8"/>
  <c r="J53" i="8"/>
  <c r="J49" i="8"/>
  <c r="L45" i="7"/>
  <c r="L41" i="7"/>
  <c r="J37" i="8"/>
  <c r="L33" i="7"/>
  <c r="L29" i="7"/>
  <c r="J25" i="8"/>
  <c r="J21" i="8"/>
  <c r="J17" i="8"/>
  <c r="J13" i="8"/>
  <c r="J9" i="8"/>
  <c r="L101" i="7"/>
  <c r="M92" i="7"/>
  <c r="K75" i="7"/>
  <c r="K70" i="7"/>
  <c r="M67" i="7"/>
  <c r="K62" i="7"/>
  <c r="K54" i="7"/>
  <c r="L34" i="7"/>
  <c r="L25" i="7"/>
  <c r="L9" i="7"/>
  <c r="K7" i="7"/>
  <c r="J110" i="8"/>
  <c r="J102" i="8"/>
  <c r="J94" i="8"/>
  <c r="J78" i="8"/>
  <c r="J46" i="8"/>
  <c r="J38" i="8"/>
  <c r="J22" i="8"/>
  <c r="L103" i="7"/>
  <c r="L63" i="7"/>
  <c r="L47" i="7"/>
  <c r="L31" i="7"/>
  <c r="L58" i="7"/>
  <c r="K51" i="7"/>
  <c r="L49" i="7"/>
  <c r="K39" i="7"/>
  <c r="L14" i="7"/>
  <c r="J106" i="8"/>
  <c r="J90" i="8"/>
  <c r="J74" i="8"/>
  <c r="J58" i="8"/>
  <c r="J42" i="8"/>
  <c r="J26" i="8"/>
  <c r="J10" i="8"/>
  <c r="N110" i="7"/>
  <c r="L94" i="7"/>
  <c r="L82" i="7"/>
  <c r="L66" i="7"/>
  <c r="L50" i="7"/>
  <c r="L113" i="7"/>
  <c r="L105" i="7"/>
  <c r="L93" i="7"/>
  <c r="M80" i="7"/>
  <c r="L60" i="7"/>
  <c r="M52" i="7"/>
  <c r="M36" i="7"/>
  <c r="J103" i="8"/>
  <c r="J87" i="8"/>
  <c r="J71" i="8"/>
  <c r="J55" i="8"/>
  <c r="J23" i="8"/>
  <c r="J112" i="8"/>
  <c r="J108" i="8"/>
  <c r="J104" i="8"/>
  <c r="J100" i="8"/>
  <c r="J96" i="8"/>
  <c r="J92" i="8"/>
  <c r="J88" i="8"/>
  <c r="J84" i="8"/>
  <c r="J80" i="8"/>
  <c r="J76" i="8"/>
  <c r="J72" i="8"/>
  <c r="J68" i="8"/>
  <c r="J64" i="8"/>
  <c r="J60" i="8"/>
  <c r="J56" i="8"/>
  <c r="J52" i="8"/>
  <c r="J48" i="8"/>
  <c r="J44" i="8"/>
  <c r="J40" i="8"/>
  <c r="J36" i="8"/>
  <c r="J32" i="8"/>
  <c r="J28" i="8"/>
  <c r="J24" i="8"/>
  <c r="J20" i="8"/>
  <c r="J16" i="8"/>
  <c r="J12" i="8"/>
  <c r="J8" i="8"/>
  <c r="L109" i="7"/>
  <c r="M98" i="7"/>
  <c r="M96" i="7"/>
  <c r="L89" i="7"/>
  <c r="L77" i="7"/>
  <c r="L61" i="7"/>
  <c r="L53" i="7"/>
  <c r="M46" i="7"/>
  <c r="L37" i="7"/>
  <c r="L21" i="7"/>
  <c r="L20" i="7"/>
  <c r="L17" i="7"/>
  <c r="K11" i="7"/>
  <c r="L6" i="7"/>
  <c r="J107" i="8"/>
  <c r="J99" i="8"/>
  <c r="J83" i="8"/>
  <c r="J67" i="8"/>
  <c r="J59" i="8"/>
  <c r="J43" i="8"/>
  <c r="J35" i="8"/>
  <c r="J27" i="8"/>
  <c r="J19" i="8"/>
  <c r="K108" i="7"/>
  <c r="K88" i="7"/>
  <c r="K85" i="7"/>
  <c r="K72" i="7"/>
  <c r="K69" i="7"/>
  <c r="K64" i="7"/>
  <c r="K57" i="7"/>
  <c r="K44" i="7"/>
  <c r="K40" i="7"/>
  <c r="K28" i="7"/>
  <c r="K16" i="7"/>
  <c r="K13" i="7"/>
  <c r="K12" i="7"/>
  <c r="K8" i="7"/>
  <c r="J97" i="8"/>
  <c r="J81" i="8"/>
  <c r="J45" i="8"/>
  <c r="J41" i="8"/>
  <c r="J33" i="8"/>
  <c r="J29" i="8"/>
  <c r="K104" i="7"/>
  <c r="K100" i="7"/>
  <c r="K84" i="7"/>
  <c r="K68" i="7"/>
  <c r="K32" i="7"/>
  <c r="K24" i="7"/>
  <c r="F14" i="12" l="1"/>
  <c r="F17" i="12"/>
  <c r="G38" i="12"/>
  <c r="G40" i="12" s="1"/>
  <c r="G15" i="12"/>
  <c r="G17" i="12" s="1"/>
  <c r="C20" i="12"/>
  <c r="E23" i="12"/>
  <c r="F22" i="12"/>
  <c r="E22" i="12"/>
  <c r="AS76" i="11"/>
  <c r="AI76" i="11"/>
  <c r="AS78" i="11"/>
  <c r="AI78" i="11"/>
  <c r="AS23" i="11"/>
  <c r="AI23" i="11"/>
  <c r="AS55" i="11"/>
  <c r="AI55" i="11"/>
  <c r="AS87" i="11"/>
  <c r="AI87" i="11"/>
  <c r="AS56" i="11"/>
  <c r="AI56" i="11"/>
  <c r="AS62" i="11"/>
  <c r="AI62" i="11"/>
  <c r="AS109" i="11"/>
  <c r="AI109" i="11"/>
  <c r="AS49" i="11"/>
  <c r="AI49" i="11"/>
  <c r="AS77" i="11"/>
  <c r="AI77" i="11"/>
  <c r="AS52" i="11"/>
  <c r="AI52" i="11"/>
  <c r="AS100" i="11"/>
  <c r="AI100" i="11"/>
  <c r="AS42" i="11"/>
  <c r="AI42" i="11"/>
  <c r="AS74" i="11"/>
  <c r="AI74" i="11"/>
  <c r="AS85" i="11"/>
  <c r="AI85" i="11"/>
  <c r="AS7" i="11"/>
  <c r="AI7" i="11"/>
  <c r="AS6" i="11"/>
  <c r="AS19" i="11"/>
  <c r="AI19" i="11"/>
  <c r="AS51" i="11"/>
  <c r="AI51" i="11"/>
  <c r="AS83" i="11"/>
  <c r="G60" i="12" s="1"/>
  <c r="AI83" i="11"/>
  <c r="AS104" i="11"/>
  <c r="AI104" i="11"/>
  <c r="AS92" i="11"/>
  <c r="AI92" i="11"/>
  <c r="AS96" i="11"/>
  <c r="AI96" i="11"/>
  <c r="AS14" i="11"/>
  <c r="AI14" i="11"/>
  <c r="AS70" i="11"/>
  <c r="AI70" i="11"/>
  <c r="AS112" i="11"/>
  <c r="AI112" i="11"/>
  <c r="AS60" i="11"/>
  <c r="AI60" i="11"/>
  <c r="AS111" i="11"/>
  <c r="AI111" i="11"/>
  <c r="AS50" i="11"/>
  <c r="AI50" i="11"/>
  <c r="AS21" i="11"/>
  <c r="AI21" i="11"/>
  <c r="AS88" i="11"/>
  <c r="AI88" i="11"/>
  <c r="AS15" i="11"/>
  <c r="AI15" i="11"/>
  <c r="AS31" i="11"/>
  <c r="AI31" i="11"/>
  <c r="AS47" i="11"/>
  <c r="AI47" i="11"/>
  <c r="AS63" i="11"/>
  <c r="AI63" i="11"/>
  <c r="AS79" i="11"/>
  <c r="AI79" i="11"/>
  <c r="AS95" i="11"/>
  <c r="AI95" i="11"/>
  <c r="AS110" i="11"/>
  <c r="AI110" i="11"/>
  <c r="AS18" i="11"/>
  <c r="AI18" i="11"/>
  <c r="AS46" i="11"/>
  <c r="AI46" i="11"/>
  <c r="AS82" i="11"/>
  <c r="AI82" i="11"/>
  <c r="AS102" i="11"/>
  <c r="AI102" i="11"/>
  <c r="AS48" i="11"/>
  <c r="AI48" i="11"/>
  <c r="AS33" i="11"/>
  <c r="AI33" i="11"/>
  <c r="AS57" i="11"/>
  <c r="AI57" i="11"/>
  <c r="AS89" i="11"/>
  <c r="AI89" i="11"/>
  <c r="AS105" i="11"/>
  <c r="AI105" i="11"/>
  <c r="AS36" i="11"/>
  <c r="AI36" i="11"/>
  <c r="AS10" i="11"/>
  <c r="AI10" i="11"/>
  <c r="AS61" i="11"/>
  <c r="AI61" i="11"/>
  <c r="AS28" i="11"/>
  <c r="AI28" i="11"/>
  <c r="AS39" i="11"/>
  <c r="AI39" i="11"/>
  <c r="AS71" i="11"/>
  <c r="AI71" i="11"/>
  <c r="AS103" i="11"/>
  <c r="AI103" i="11"/>
  <c r="AS34" i="11"/>
  <c r="AI34" i="11"/>
  <c r="AS94" i="11"/>
  <c r="AI94" i="11"/>
  <c r="AS17" i="11"/>
  <c r="AI17" i="11"/>
  <c r="AS97" i="11"/>
  <c r="AI97" i="11"/>
  <c r="AS32" i="11"/>
  <c r="AI32" i="11"/>
  <c r="AS72" i="11"/>
  <c r="AI72" i="11"/>
  <c r="AS80" i="11"/>
  <c r="AI80" i="11"/>
  <c r="AS9" i="11"/>
  <c r="AI9" i="11"/>
  <c r="AS45" i="11"/>
  <c r="AI45" i="11"/>
  <c r="AS20" i="11"/>
  <c r="AI20" i="11"/>
  <c r="AS35" i="11"/>
  <c r="AI35" i="11"/>
  <c r="AS67" i="11"/>
  <c r="G59" i="12" s="1"/>
  <c r="AI67" i="11"/>
  <c r="AS99" i="11"/>
  <c r="G61" i="12" s="1"/>
  <c r="AI99" i="11"/>
  <c r="AS44" i="11"/>
  <c r="AI44" i="11"/>
  <c r="AS30" i="11"/>
  <c r="AI30" i="11"/>
  <c r="AS73" i="11"/>
  <c r="AI73" i="11"/>
  <c r="AS38" i="11"/>
  <c r="AI38" i="11"/>
  <c r="AS98" i="11"/>
  <c r="AI98" i="11"/>
  <c r="AS25" i="11"/>
  <c r="AI25" i="11"/>
  <c r="AS53" i="11"/>
  <c r="AI53" i="11"/>
  <c r="AS81" i="11"/>
  <c r="AI81" i="11"/>
  <c r="AS101" i="11"/>
  <c r="AI101" i="11"/>
  <c r="AK6" i="11"/>
  <c r="AS12" i="11"/>
  <c r="AI12" i="11"/>
  <c r="AS40" i="11"/>
  <c r="AI40" i="11"/>
  <c r="AS64" i="11"/>
  <c r="AI64" i="11"/>
  <c r="AS84" i="11"/>
  <c r="AI84" i="11"/>
  <c r="AS113" i="11"/>
  <c r="AI113" i="11"/>
  <c r="AS22" i="11"/>
  <c r="AI22" i="11"/>
  <c r="AS54" i="11"/>
  <c r="AI54" i="11"/>
  <c r="AS90" i="11"/>
  <c r="AI90" i="11"/>
  <c r="AS29" i="11"/>
  <c r="AI29" i="11"/>
  <c r="AS69" i="11"/>
  <c r="AI69" i="11"/>
  <c r="AS8" i="11"/>
  <c r="AI8" i="11"/>
  <c r="F21" i="12"/>
  <c r="F23" i="12" s="1"/>
  <c r="AS11" i="11"/>
  <c r="AI11" i="11"/>
  <c r="AS27" i="11"/>
  <c r="AI27" i="11"/>
  <c r="AS43" i="11"/>
  <c r="AI43" i="11"/>
  <c r="AS59" i="11"/>
  <c r="AI59" i="11"/>
  <c r="AS75" i="11"/>
  <c r="AI75" i="11"/>
  <c r="AS91" i="11"/>
  <c r="AI91" i="11"/>
  <c r="AS107" i="11"/>
  <c r="AI107" i="11"/>
  <c r="AS24" i="11"/>
  <c r="AI24" i="11"/>
  <c r="AS68" i="11"/>
  <c r="AI68" i="11"/>
  <c r="AS108" i="11"/>
  <c r="AI108" i="11"/>
  <c r="AS66" i="11"/>
  <c r="G20" i="12" s="1"/>
  <c r="AI66" i="11"/>
  <c r="AS41" i="11"/>
  <c r="AI41" i="11"/>
  <c r="AS16" i="11"/>
  <c r="AI16" i="11"/>
  <c r="AS26" i="11"/>
  <c r="AI26" i="11"/>
  <c r="AS58" i="11"/>
  <c r="AI58" i="11"/>
  <c r="AS86" i="11"/>
  <c r="AI86" i="11"/>
  <c r="AS106" i="11"/>
  <c r="AI106" i="11"/>
  <c r="AS13" i="11"/>
  <c r="AI13" i="11"/>
  <c r="AS37" i="11"/>
  <c r="AI37" i="11"/>
  <c r="AS65" i="11"/>
  <c r="AI65" i="11"/>
  <c r="AS93" i="11"/>
  <c r="AI93" i="11"/>
  <c r="K74" i="8"/>
  <c r="K112" i="8"/>
  <c r="K38" i="8"/>
  <c r="M94" i="7"/>
  <c r="K58" i="8"/>
  <c r="M47" i="7"/>
  <c r="K87" i="8"/>
  <c r="M34" i="7"/>
  <c r="K54" i="8"/>
  <c r="L54" i="7"/>
  <c r="K73" i="8"/>
  <c r="K101" i="8"/>
  <c r="M29" i="7"/>
  <c r="M81" i="7"/>
  <c r="M56" i="7"/>
  <c r="M15" i="7"/>
  <c r="K59" i="8"/>
  <c r="N19" i="7"/>
  <c r="M79" i="7"/>
  <c r="K106" i="8"/>
  <c r="K24" i="8"/>
  <c r="L24" i="7"/>
  <c r="L100" i="7"/>
  <c r="K100" i="8"/>
  <c r="K8" i="8"/>
  <c r="L8" i="7"/>
  <c r="L89" i="8" s="1"/>
  <c r="L64" i="7"/>
  <c r="K64" i="8"/>
  <c r="K80" i="8"/>
  <c r="M20" i="7"/>
  <c r="N80" i="7"/>
  <c r="K82" i="8"/>
  <c r="K49" i="8"/>
  <c r="K31" i="8"/>
  <c r="K103" i="8"/>
  <c r="M33" i="7"/>
  <c r="M41" i="7"/>
  <c r="K81" i="8"/>
  <c r="M97" i="7"/>
  <c r="K65" i="8"/>
  <c r="K46" i="8"/>
  <c r="K27" i="8"/>
  <c r="K79" i="8"/>
  <c r="M106" i="7"/>
  <c r="N22" i="7"/>
  <c r="M74" i="7"/>
  <c r="L68" i="7"/>
  <c r="K68" i="8"/>
  <c r="K13" i="8"/>
  <c r="L13" i="7"/>
  <c r="K44" i="8"/>
  <c r="L44" i="7"/>
  <c r="L72" i="7"/>
  <c r="K72" i="8"/>
  <c r="K67" i="8"/>
  <c r="K110" i="8"/>
  <c r="M17" i="7"/>
  <c r="M21" i="7"/>
  <c r="N46" i="7"/>
  <c r="K61" i="8"/>
  <c r="M60" i="7"/>
  <c r="K93" i="8"/>
  <c r="K22" i="8"/>
  <c r="K66" i="8"/>
  <c r="K94" i="8"/>
  <c r="M14" i="7"/>
  <c r="L51" i="7"/>
  <c r="K51" i="8"/>
  <c r="K109" i="8"/>
  <c r="K47" i="8"/>
  <c r="K71" i="8"/>
  <c r="L7" i="7"/>
  <c r="K7" i="8"/>
  <c r="M25" i="7"/>
  <c r="K52" i="8"/>
  <c r="L70" i="7"/>
  <c r="K70" i="8"/>
  <c r="N92" i="7"/>
  <c r="K29" i="8"/>
  <c r="M45" i="7"/>
  <c r="K92" i="8"/>
  <c r="P73" i="7"/>
  <c r="K113" i="8"/>
  <c r="M78" i="7"/>
  <c r="K6" i="8"/>
  <c r="K56" i="8"/>
  <c r="K86" i="8"/>
  <c r="K15" i="8"/>
  <c r="M35" i="7"/>
  <c r="M59" i="7"/>
  <c r="K83" i="8"/>
  <c r="M107" i="7"/>
  <c r="K23" i="8"/>
  <c r="M90" i="7"/>
  <c r="O102" i="7"/>
  <c r="M18" i="7"/>
  <c r="K26" i="8"/>
  <c r="K42" i="8"/>
  <c r="L84" i="7"/>
  <c r="K84" i="8"/>
  <c r="L16" i="7"/>
  <c r="K16" i="8"/>
  <c r="K57" i="8"/>
  <c r="L57" i="7"/>
  <c r="K85" i="8"/>
  <c r="L85" i="7"/>
  <c r="K17" i="8"/>
  <c r="M30" i="7"/>
  <c r="M53" i="7"/>
  <c r="M77" i="7"/>
  <c r="N96" i="7"/>
  <c r="M105" i="7"/>
  <c r="M66" i="7"/>
  <c r="K39" i="8"/>
  <c r="L39" i="7"/>
  <c r="L37" i="8" s="1"/>
  <c r="K19" i="8"/>
  <c r="K9" i="8"/>
  <c r="K41" i="8"/>
  <c r="M65" i="7"/>
  <c r="K95" i="8"/>
  <c r="L95" i="7"/>
  <c r="K34" i="8"/>
  <c r="K98" i="8"/>
  <c r="K21" i="8"/>
  <c r="M86" i="7"/>
  <c r="K35" i="8"/>
  <c r="K99" i="8"/>
  <c r="M55" i="7"/>
  <c r="M111" i="7"/>
  <c r="M10" i="7"/>
  <c r="K28" i="8"/>
  <c r="L28" i="7"/>
  <c r="L88" i="7"/>
  <c r="K88" i="8"/>
  <c r="M6" i="7"/>
  <c r="K37" i="8"/>
  <c r="K53" i="8"/>
  <c r="K77" i="8"/>
  <c r="N98" i="7"/>
  <c r="N52" i="7"/>
  <c r="K105" i="8"/>
  <c r="M50" i="7"/>
  <c r="M58" i="7"/>
  <c r="M63" i="7"/>
  <c r="M9" i="7"/>
  <c r="K36" i="8"/>
  <c r="L62" i="7"/>
  <c r="K62" i="8"/>
  <c r="K75" i="8"/>
  <c r="L75" i="7"/>
  <c r="M101" i="7"/>
  <c r="K30" i="8"/>
  <c r="K91" i="8"/>
  <c r="L91" i="7"/>
  <c r="K43" i="8"/>
  <c r="M99" i="7"/>
  <c r="K55" i="8"/>
  <c r="K111" i="8"/>
  <c r="K10" i="8"/>
  <c r="N38" i="7"/>
  <c r="K32" i="8"/>
  <c r="L32" i="7"/>
  <c r="L104" i="7"/>
  <c r="K104" i="8"/>
  <c r="L12" i="7"/>
  <c r="K12" i="8"/>
  <c r="K40" i="8"/>
  <c r="L40" i="7"/>
  <c r="K69" i="8"/>
  <c r="L69" i="7"/>
  <c r="L108" i="7"/>
  <c r="K108" i="8"/>
  <c r="K96" i="8"/>
  <c r="L11" i="7"/>
  <c r="K11" i="8"/>
  <c r="K20" i="8"/>
  <c r="M37" i="7"/>
  <c r="M61" i="7"/>
  <c r="M89" i="7"/>
  <c r="M109" i="7"/>
  <c r="K76" i="8"/>
  <c r="N36" i="7"/>
  <c r="K60" i="8"/>
  <c r="M93" i="7"/>
  <c r="L93" i="8"/>
  <c r="M113" i="7"/>
  <c r="K50" i="8"/>
  <c r="M82" i="7"/>
  <c r="O110" i="7"/>
  <c r="K14" i="8"/>
  <c r="M49" i="7"/>
  <c r="K89" i="8"/>
  <c r="M31" i="7"/>
  <c r="K63" i="8"/>
  <c r="M103" i="7"/>
  <c r="K25" i="8"/>
  <c r="K48" i="8"/>
  <c r="N67" i="7"/>
  <c r="K33" i="8"/>
  <c r="K45" i="8"/>
  <c r="K97" i="8"/>
  <c r="N48" i="7"/>
  <c r="O112" i="7"/>
  <c r="K78" i="8"/>
  <c r="N76" i="7"/>
  <c r="M27" i="7"/>
  <c r="M43" i="7"/>
  <c r="M83" i="7"/>
  <c r="K107" i="8"/>
  <c r="M23" i="7"/>
  <c r="N71" i="7"/>
  <c r="N87" i="7"/>
  <c r="K90" i="8"/>
  <c r="K18" i="8"/>
  <c r="M26" i="7"/>
  <c r="M42" i="7"/>
  <c r="K102" i="8"/>
  <c r="G14" i="12" l="1"/>
  <c r="H38" i="12"/>
  <c r="H40" i="12" s="1"/>
  <c r="H15" i="12"/>
  <c r="H14" i="12" s="1"/>
  <c r="G22" i="12"/>
  <c r="G16" i="12"/>
  <c r="F20" i="12"/>
  <c r="E20" i="12"/>
  <c r="AT101" i="11"/>
  <c r="AJ101" i="11"/>
  <c r="AT98" i="11"/>
  <c r="AJ98" i="11"/>
  <c r="AT44" i="11"/>
  <c r="AJ44" i="11"/>
  <c r="AT20" i="11"/>
  <c r="AJ20" i="11"/>
  <c r="AT72" i="11"/>
  <c r="AJ72" i="11"/>
  <c r="AT94" i="11"/>
  <c r="AJ94" i="11"/>
  <c r="AT39" i="11"/>
  <c r="AJ39" i="11"/>
  <c r="AT36" i="11"/>
  <c r="AJ36" i="11"/>
  <c r="AT33" i="11"/>
  <c r="AJ33" i="11"/>
  <c r="AT46" i="11"/>
  <c r="AJ46" i="11"/>
  <c r="AT79" i="11"/>
  <c r="AJ79" i="11"/>
  <c r="AT15" i="11"/>
  <c r="AJ15" i="11"/>
  <c r="AT111" i="11"/>
  <c r="AJ111" i="11"/>
  <c r="AT14" i="11"/>
  <c r="AJ14" i="11"/>
  <c r="AT83" i="11"/>
  <c r="H60" i="12" s="1"/>
  <c r="AJ83" i="11"/>
  <c r="AT7" i="11"/>
  <c r="AJ7" i="11"/>
  <c r="AT6" i="11"/>
  <c r="AT74" i="11"/>
  <c r="AJ74" i="11"/>
  <c r="AT100" i="11"/>
  <c r="AJ100" i="11"/>
  <c r="AT77" i="11"/>
  <c r="AJ77" i="11"/>
  <c r="AT109" i="11"/>
  <c r="AJ109" i="11"/>
  <c r="AT56" i="11"/>
  <c r="AJ56" i="11"/>
  <c r="AT78" i="11"/>
  <c r="AJ78" i="11"/>
  <c r="AT65" i="11"/>
  <c r="AJ65" i="11"/>
  <c r="AT13" i="11"/>
  <c r="AJ13" i="11"/>
  <c r="AT86" i="11"/>
  <c r="AJ86" i="11"/>
  <c r="AT26" i="11"/>
  <c r="AJ26" i="11"/>
  <c r="AT41" i="11"/>
  <c r="AJ41" i="11"/>
  <c r="AT108" i="11"/>
  <c r="AJ108" i="11"/>
  <c r="AT24" i="11"/>
  <c r="AJ24" i="11"/>
  <c r="AT91" i="11"/>
  <c r="AJ91" i="11"/>
  <c r="AT59" i="11"/>
  <c r="AJ59" i="11"/>
  <c r="AT27" i="11"/>
  <c r="AJ27" i="11"/>
  <c r="AT69" i="11"/>
  <c r="AJ69" i="11"/>
  <c r="AT90" i="11"/>
  <c r="AJ90" i="11"/>
  <c r="AT22" i="11"/>
  <c r="AJ22" i="11"/>
  <c r="AT84" i="11"/>
  <c r="AJ84" i="11"/>
  <c r="AT40" i="11"/>
  <c r="AJ40" i="11"/>
  <c r="AL6" i="11"/>
  <c r="AT81" i="11"/>
  <c r="AJ81" i="11"/>
  <c r="AT25" i="11"/>
  <c r="AJ25" i="11"/>
  <c r="AT38" i="11"/>
  <c r="AJ38" i="11"/>
  <c r="AT30" i="11"/>
  <c r="AJ30" i="11"/>
  <c r="AT99" i="11"/>
  <c r="H61" i="12" s="1"/>
  <c r="AJ99" i="11"/>
  <c r="AT35" i="11"/>
  <c r="AJ35" i="11"/>
  <c r="AT45" i="11"/>
  <c r="AJ45" i="11"/>
  <c r="AT80" i="11"/>
  <c r="AJ80" i="11"/>
  <c r="AT32" i="11"/>
  <c r="AJ32" i="11"/>
  <c r="AT17" i="11"/>
  <c r="AJ17" i="11"/>
  <c r="AT34" i="11"/>
  <c r="AJ34" i="11"/>
  <c r="AT71" i="11"/>
  <c r="AJ71" i="11"/>
  <c r="AT28" i="11"/>
  <c r="AJ28" i="11"/>
  <c r="AT10" i="11"/>
  <c r="AJ10" i="11"/>
  <c r="AT105" i="11"/>
  <c r="AJ105" i="11"/>
  <c r="AT57" i="11"/>
  <c r="AJ57" i="11"/>
  <c r="AT48" i="11"/>
  <c r="AJ48" i="11"/>
  <c r="AT82" i="11"/>
  <c r="AJ82" i="11"/>
  <c r="AT18" i="11"/>
  <c r="AJ18" i="11"/>
  <c r="AT95" i="11"/>
  <c r="AJ95" i="11"/>
  <c r="AT63" i="11"/>
  <c r="AJ63" i="11"/>
  <c r="AT31" i="11"/>
  <c r="AJ31" i="11"/>
  <c r="AT88" i="11"/>
  <c r="AJ88" i="11"/>
  <c r="AT50" i="11"/>
  <c r="AJ50" i="11"/>
  <c r="AT60" i="11"/>
  <c r="AJ60" i="11"/>
  <c r="AT70" i="11"/>
  <c r="AJ70" i="11"/>
  <c r="AT96" i="11"/>
  <c r="AJ96" i="11"/>
  <c r="AT104" i="11"/>
  <c r="AJ104" i="11"/>
  <c r="AT51" i="11"/>
  <c r="AJ51" i="11"/>
  <c r="G21" i="12"/>
  <c r="G23" i="12" s="1"/>
  <c r="AT85" i="11"/>
  <c r="AJ85" i="11"/>
  <c r="AT42" i="11"/>
  <c r="AJ42" i="11"/>
  <c r="AT52" i="11"/>
  <c r="AJ52" i="11"/>
  <c r="AT49" i="11"/>
  <c r="AJ49" i="11"/>
  <c r="AT62" i="11"/>
  <c r="AJ62" i="11"/>
  <c r="AT87" i="11"/>
  <c r="AJ87" i="11"/>
  <c r="AT23" i="11"/>
  <c r="AJ23" i="11"/>
  <c r="AT76" i="11"/>
  <c r="AJ76" i="11"/>
  <c r="AT53" i="11"/>
  <c r="AJ53" i="11"/>
  <c r="AT73" i="11"/>
  <c r="AJ73" i="11"/>
  <c r="AT67" i="11"/>
  <c r="H59" i="12" s="1"/>
  <c r="AJ67" i="11"/>
  <c r="AT9" i="11"/>
  <c r="AJ9" i="11"/>
  <c r="AT97" i="11"/>
  <c r="AJ97" i="11"/>
  <c r="AT103" i="11"/>
  <c r="AJ103" i="11"/>
  <c r="AT61" i="11"/>
  <c r="AJ61" i="11"/>
  <c r="AT89" i="11"/>
  <c r="AJ89" i="11"/>
  <c r="AT102" i="11"/>
  <c r="AJ102" i="11"/>
  <c r="AT110" i="11"/>
  <c r="AJ110" i="11"/>
  <c r="AT47" i="11"/>
  <c r="AJ47" i="11"/>
  <c r="AT21" i="11"/>
  <c r="AJ21" i="11"/>
  <c r="AT112" i="11"/>
  <c r="AJ112" i="11"/>
  <c r="AT92" i="11"/>
  <c r="AJ92" i="11"/>
  <c r="AT19" i="11"/>
  <c r="AJ19" i="11"/>
  <c r="AT55" i="11"/>
  <c r="AJ55" i="11"/>
  <c r="AT93" i="11"/>
  <c r="AJ93" i="11"/>
  <c r="AT37" i="11"/>
  <c r="AJ37" i="11"/>
  <c r="AT106" i="11"/>
  <c r="AJ106" i="11"/>
  <c r="AT58" i="11"/>
  <c r="AJ58" i="11"/>
  <c r="AT16" i="11"/>
  <c r="AJ16" i="11"/>
  <c r="AT66" i="11"/>
  <c r="H20" i="12" s="1"/>
  <c r="AJ66" i="11"/>
  <c r="AT68" i="11"/>
  <c r="AJ68" i="11"/>
  <c r="AT107" i="11"/>
  <c r="AJ107" i="11"/>
  <c r="AT75" i="11"/>
  <c r="AJ75" i="11"/>
  <c r="AT43" i="11"/>
  <c r="AJ43" i="11"/>
  <c r="AT11" i="11"/>
  <c r="AJ11" i="11"/>
  <c r="AT8" i="11"/>
  <c r="AJ8" i="11"/>
  <c r="AT29" i="11"/>
  <c r="AJ29" i="11"/>
  <c r="AT54" i="11"/>
  <c r="AJ54" i="11"/>
  <c r="AT113" i="11"/>
  <c r="AT64" i="11"/>
  <c r="AJ64" i="11"/>
  <c r="AT12" i="11"/>
  <c r="AJ12" i="11"/>
  <c r="L78" i="8"/>
  <c r="L47" i="8"/>
  <c r="N42" i="7"/>
  <c r="N43" i="7"/>
  <c r="N103" i="7"/>
  <c r="N82" i="7"/>
  <c r="O36" i="7"/>
  <c r="L69" i="8"/>
  <c r="M69" i="7"/>
  <c r="O98" i="7"/>
  <c r="L73" i="8"/>
  <c r="M39" i="7"/>
  <c r="L39" i="8"/>
  <c r="M16" i="7"/>
  <c r="L16" i="8"/>
  <c r="N59" i="7"/>
  <c r="N25" i="7"/>
  <c r="N60" i="7"/>
  <c r="N21" i="7"/>
  <c r="L8" i="8"/>
  <c r="M8" i="7"/>
  <c r="L24" i="8"/>
  <c r="M24" i="7"/>
  <c r="L79" i="8"/>
  <c r="L15" i="8"/>
  <c r="L81" i="8"/>
  <c r="N34" i="7"/>
  <c r="N47" i="7"/>
  <c r="N83" i="7"/>
  <c r="L103" i="8"/>
  <c r="L101" i="8"/>
  <c r="M88" i="7"/>
  <c r="L88" i="8"/>
  <c r="L55" i="8"/>
  <c r="L95" i="8"/>
  <c r="M95" i="7"/>
  <c r="L105" i="8"/>
  <c r="N77" i="7"/>
  <c r="L30" i="8"/>
  <c r="M57" i="7"/>
  <c r="L57" i="8"/>
  <c r="L18" i="8"/>
  <c r="N78" i="7"/>
  <c r="L48" i="8"/>
  <c r="L36" i="8"/>
  <c r="N17" i="7"/>
  <c r="L13" i="8"/>
  <c r="M13" i="7"/>
  <c r="L74" i="8"/>
  <c r="L106" i="8"/>
  <c r="L67" i="8"/>
  <c r="L26" i="8"/>
  <c r="O87" i="7"/>
  <c r="L23" i="8"/>
  <c r="L43" i="8"/>
  <c r="L98" i="8"/>
  <c r="L92" i="8"/>
  <c r="L31" i="8"/>
  <c r="N49" i="7"/>
  <c r="L82" i="8"/>
  <c r="N113" i="7"/>
  <c r="N109" i="7"/>
  <c r="L61" i="8"/>
  <c r="L108" i="8"/>
  <c r="M108" i="7"/>
  <c r="M104" i="7"/>
  <c r="L104" i="8"/>
  <c r="O38" i="7"/>
  <c r="L99" i="8"/>
  <c r="L75" i="8"/>
  <c r="M75" i="7"/>
  <c r="L63" i="8"/>
  <c r="L50" i="8"/>
  <c r="L6" i="8"/>
  <c r="L111" i="8"/>
  <c r="L65" i="8"/>
  <c r="N66" i="7"/>
  <c r="O96" i="7"/>
  <c r="N53" i="7"/>
  <c r="L85" i="8"/>
  <c r="M85" i="7"/>
  <c r="L71" i="8"/>
  <c r="N35" i="7"/>
  <c r="L45" i="8"/>
  <c r="O92" i="7"/>
  <c r="L25" i="8"/>
  <c r="L110" i="8"/>
  <c r="L60" i="8"/>
  <c r="L96" i="8"/>
  <c r="L21" i="8"/>
  <c r="M44" i="7"/>
  <c r="L44" i="8"/>
  <c r="O22" i="7"/>
  <c r="L76" i="8"/>
  <c r="N97" i="7"/>
  <c r="L33" i="8"/>
  <c r="L20" i="8"/>
  <c r="M64" i="7"/>
  <c r="L64" i="8"/>
  <c r="L100" i="8"/>
  <c r="M100" i="7"/>
  <c r="N79" i="7"/>
  <c r="N56" i="7"/>
  <c r="L29" i="8"/>
  <c r="N94" i="7"/>
  <c r="O67" i="7"/>
  <c r="N31" i="7"/>
  <c r="L11" i="8"/>
  <c r="M11" i="7"/>
  <c r="L32" i="8"/>
  <c r="M32" i="7"/>
  <c r="N99" i="7"/>
  <c r="L9" i="8"/>
  <c r="L58" i="8"/>
  <c r="N10" i="7"/>
  <c r="N55" i="7"/>
  <c r="L86" i="8"/>
  <c r="N65" i="7"/>
  <c r="N105" i="7"/>
  <c r="L77" i="8"/>
  <c r="N30" i="7"/>
  <c r="P102" i="7"/>
  <c r="Q73" i="7"/>
  <c r="N45" i="7"/>
  <c r="M51" i="7"/>
  <c r="L51" i="8"/>
  <c r="M68" i="7"/>
  <c r="L68" i="8"/>
  <c r="L19" i="8"/>
  <c r="N33" i="7"/>
  <c r="N20" i="7"/>
  <c r="L42" i="8"/>
  <c r="O71" i="7"/>
  <c r="L27" i="8"/>
  <c r="O76" i="7"/>
  <c r="P112" i="7"/>
  <c r="N93" i="7"/>
  <c r="N89" i="7"/>
  <c r="N37" i="7"/>
  <c r="M12" i="7"/>
  <c r="L12" i="8"/>
  <c r="N9" i="7"/>
  <c r="N58" i="7"/>
  <c r="O52" i="7"/>
  <c r="L112" i="8"/>
  <c r="L10" i="8"/>
  <c r="N86" i="7"/>
  <c r="L90" i="8"/>
  <c r="L107" i="8"/>
  <c r="L59" i="8"/>
  <c r="M70" i="7"/>
  <c r="L70" i="8"/>
  <c r="L14" i="8"/>
  <c r="L41" i="8"/>
  <c r="N15" i="7"/>
  <c r="N81" i="7"/>
  <c r="L34" i="8"/>
  <c r="N26" i="7"/>
  <c r="N23" i="7"/>
  <c r="L83" i="8"/>
  <c r="N27" i="7"/>
  <c r="L46" i="8"/>
  <c r="O48" i="7"/>
  <c r="L49" i="8"/>
  <c r="P110" i="7"/>
  <c r="L113" i="8"/>
  <c r="L109" i="8"/>
  <c r="N61" i="7"/>
  <c r="L40" i="8"/>
  <c r="M40" i="7"/>
  <c r="L91" i="8"/>
  <c r="M91" i="7"/>
  <c r="N101" i="7"/>
  <c r="M62" i="7"/>
  <c r="L62" i="8"/>
  <c r="N63" i="7"/>
  <c r="N50" i="7"/>
  <c r="N6" i="7"/>
  <c r="M28" i="7"/>
  <c r="L28" i="8"/>
  <c r="N111" i="7"/>
  <c r="L66" i="8"/>
  <c r="L53" i="8"/>
  <c r="M84" i="7"/>
  <c r="L84" i="8"/>
  <c r="N18" i="7"/>
  <c r="N90" i="7"/>
  <c r="N107" i="7"/>
  <c r="L35" i="8"/>
  <c r="M7" i="7"/>
  <c r="M83" i="8" s="1"/>
  <c r="L7" i="8"/>
  <c r="L38" i="8"/>
  <c r="L80" i="8"/>
  <c r="L22" i="8"/>
  <c r="L52" i="8"/>
  <c r="N14" i="7"/>
  <c r="L102" i="8"/>
  <c r="O46" i="7"/>
  <c r="L17" i="8"/>
  <c r="M72" i="7"/>
  <c r="L72" i="8"/>
  <c r="N74" i="7"/>
  <c r="N106" i="7"/>
  <c r="L97" i="8"/>
  <c r="N41" i="7"/>
  <c r="O80" i="7"/>
  <c r="O19" i="7"/>
  <c r="L56" i="8"/>
  <c r="N29" i="7"/>
  <c r="L54" i="8"/>
  <c r="M54" i="7"/>
  <c r="L94" i="8"/>
  <c r="L87" i="8"/>
  <c r="H22" i="12" l="1"/>
  <c r="H16" i="12"/>
  <c r="H17" i="12"/>
  <c r="I38" i="12"/>
  <c r="I40" i="12" s="1"/>
  <c r="I15" i="12"/>
  <c r="I16" i="12" s="1"/>
  <c r="M28" i="12"/>
  <c r="E27" i="12"/>
  <c r="M27" i="12"/>
  <c r="J27" i="12"/>
  <c r="H27" i="12"/>
  <c r="K27" i="12"/>
  <c r="N27" i="12"/>
  <c r="L27" i="12"/>
  <c r="I27" i="12"/>
  <c r="F27" i="12"/>
  <c r="O27" i="12"/>
  <c r="G27" i="12"/>
  <c r="AU22" i="11"/>
  <c r="AK22" i="11"/>
  <c r="AU59" i="11"/>
  <c r="AK59" i="11"/>
  <c r="AU24" i="11"/>
  <c r="AK24" i="11"/>
  <c r="AU86" i="11"/>
  <c r="AK86" i="11"/>
  <c r="AU56" i="11"/>
  <c r="AK56" i="11"/>
  <c r="AU74" i="11"/>
  <c r="AK74" i="11"/>
  <c r="AU94" i="11"/>
  <c r="AK94" i="11"/>
  <c r="AU8" i="11"/>
  <c r="AK8" i="11"/>
  <c r="AU58" i="11"/>
  <c r="AK58" i="11"/>
  <c r="AU104" i="11"/>
  <c r="AK104" i="11"/>
  <c r="AU70" i="11"/>
  <c r="AK70" i="11"/>
  <c r="AU50" i="11"/>
  <c r="AK50" i="11"/>
  <c r="AU31" i="11"/>
  <c r="AK31" i="11"/>
  <c r="AU95" i="11"/>
  <c r="AK95" i="11"/>
  <c r="AU82" i="11"/>
  <c r="AK82" i="11"/>
  <c r="AU57" i="11"/>
  <c r="AK57" i="11"/>
  <c r="AU10" i="11"/>
  <c r="AK10" i="11"/>
  <c r="AU71" i="11"/>
  <c r="AK71" i="11"/>
  <c r="AU17" i="11"/>
  <c r="AK17" i="11"/>
  <c r="AU80" i="11"/>
  <c r="AK80" i="11"/>
  <c r="AU35" i="11"/>
  <c r="AK35" i="11"/>
  <c r="AU30" i="11"/>
  <c r="AK30" i="11"/>
  <c r="AU25" i="11"/>
  <c r="AK25" i="11"/>
  <c r="AU64" i="11"/>
  <c r="AK64" i="11"/>
  <c r="AM6" i="11"/>
  <c r="AU84" i="11"/>
  <c r="AK84" i="11"/>
  <c r="AU90" i="11"/>
  <c r="AK90" i="11"/>
  <c r="AU27" i="11"/>
  <c r="AK27" i="11"/>
  <c r="AU91" i="11"/>
  <c r="AK91" i="11"/>
  <c r="AU108" i="11"/>
  <c r="AK108" i="11"/>
  <c r="AU26" i="11"/>
  <c r="AK26" i="11"/>
  <c r="AU13" i="11"/>
  <c r="AK13" i="11"/>
  <c r="AU78" i="11"/>
  <c r="AK78" i="11"/>
  <c r="AU109" i="11"/>
  <c r="AK109" i="11"/>
  <c r="AU100" i="11"/>
  <c r="AK100" i="11"/>
  <c r="H21" i="12"/>
  <c r="H23" i="12" s="1"/>
  <c r="AU83" i="11"/>
  <c r="I60" i="12" s="1"/>
  <c r="AK83" i="11"/>
  <c r="AU111" i="11"/>
  <c r="AK111" i="11"/>
  <c r="AU79" i="11"/>
  <c r="AK79" i="11"/>
  <c r="AU33" i="11"/>
  <c r="AK33" i="11"/>
  <c r="AU39" i="11"/>
  <c r="AK39" i="11"/>
  <c r="AU72" i="11"/>
  <c r="AK72" i="11"/>
  <c r="AU44" i="11"/>
  <c r="AK44" i="11"/>
  <c r="AU101" i="11"/>
  <c r="AK101" i="11"/>
  <c r="AU12" i="11"/>
  <c r="AK12" i="11"/>
  <c r="AU40" i="11"/>
  <c r="AK40" i="11"/>
  <c r="AU69" i="11"/>
  <c r="AK69" i="11"/>
  <c r="AU41" i="11"/>
  <c r="AK41" i="11"/>
  <c r="AU65" i="11"/>
  <c r="AK65" i="11"/>
  <c r="AU77" i="11"/>
  <c r="AK77" i="11"/>
  <c r="AU7" i="11"/>
  <c r="AK7" i="11"/>
  <c r="AU6" i="11"/>
  <c r="AU14" i="11"/>
  <c r="AK14" i="11"/>
  <c r="AU15" i="11"/>
  <c r="AK15" i="11"/>
  <c r="AU46" i="11"/>
  <c r="AK46" i="11"/>
  <c r="AU36" i="11"/>
  <c r="AK36" i="11"/>
  <c r="AU20" i="11"/>
  <c r="AK20" i="11"/>
  <c r="AU98" i="11"/>
  <c r="AK98" i="11"/>
  <c r="AU54" i="11"/>
  <c r="AK54" i="11"/>
  <c r="AU43" i="11"/>
  <c r="AK43" i="11"/>
  <c r="AU107" i="11"/>
  <c r="AK107" i="11"/>
  <c r="AU66" i="11"/>
  <c r="I20" i="12" s="1"/>
  <c r="AK66" i="11"/>
  <c r="AU37" i="11"/>
  <c r="AK37" i="11"/>
  <c r="AU55" i="11"/>
  <c r="AK55" i="11"/>
  <c r="AU92" i="11"/>
  <c r="AK92" i="11"/>
  <c r="AU21" i="11"/>
  <c r="AK21" i="11"/>
  <c r="AU110" i="11"/>
  <c r="AK110" i="11"/>
  <c r="AU89" i="11"/>
  <c r="AK89" i="11"/>
  <c r="AU103" i="11"/>
  <c r="AK103" i="11"/>
  <c r="AU9" i="11"/>
  <c r="AK9" i="11"/>
  <c r="AU73" i="11"/>
  <c r="AK73" i="11"/>
  <c r="AU76" i="11"/>
  <c r="AK76" i="11"/>
  <c r="AU87" i="11"/>
  <c r="AK87" i="11"/>
  <c r="AU49" i="11"/>
  <c r="AK49" i="11"/>
  <c r="AU42" i="11"/>
  <c r="AK42" i="11"/>
  <c r="AU29" i="11"/>
  <c r="AK29" i="11"/>
  <c r="AU11" i="11"/>
  <c r="AK11" i="11"/>
  <c r="AU75" i="11"/>
  <c r="AK75" i="11"/>
  <c r="AU68" i="11"/>
  <c r="AK68" i="11"/>
  <c r="AU16" i="11"/>
  <c r="AK16" i="11"/>
  <c r="AU106" i="11"/>
  <c r="AK106" i="11"/>
  <c r="AU93" i="11"/>
  <c r="AK93" i="11"/>
  <c r="AU19" i="11"/>
  <c r="AK19" i="11"/>
  <c r="AU112" i="11"/>
  <c r="AK112" i="11"/>
  <c r="AU47" i="11"/>
  <c r="AK47" i="11"/>
  <c r="AU102" i="11"/>
  <c r="AK102" i="11"/>
  <c r="AU61" i="11"/>
  <c r="AK61" i="11"/>
  <c r="AU97" i="11"/>
  <c r="AK97" i="11"/>
  <c r="AU67" i="11"/>
  <c r="I59" i="12" s="1"/>
  <c r="AK67" i="11"/>
  <c r="AU53" i="11"/>
  <c r="AK53" i="11"/>
  <c r="AU23" i="11"/>
  <c r="AK23" i="11"/>
  <c r="AU62" i="11"/>
  <c r="AK62" i="11"/>
  <c r="AU52" i="11"/>
  <c r="AK52" i="11"/>
  <c r="AU85" i="11"/>
  <c r="AK85" i="11"/>
  <c r="AU51" i="11"/>
  <c r="AK51" i="11"/>
  <c r="AU96" i="11"/>
  <c r="AK96" i="11"/>
  <c r="AU60" i="11"/>
  <c r="AK60" i="11"/>
  <c r="AU88" i="11"/>
  <c r="AK88" i="11"/>
  <c r="AU63" i="11"/>
  <c r="AK63" i="11"/>
  <c r="AU18" i="11"/>
  <c r="AK18" i="11"/>
  <c r="AU48" i="11"/>
  <c r="AK48" i="11"/>
  <c r="AU105" i="11"/>
  <c r="AK105" i="11"/>
  <c r="AU28" i="11"/>
  <c r="AK28" i="11"/>
  <c r="AU34" i="11"/>
  <c r="AK34" i="11"/>
  <c r="AU32" i="11"/>
  <c r="AK32" i="11"/>
  <c r="AU45" i="11"/>
  <c r="AK45" i="11"/>
  <c r="AU99" i="11"/>
  <c r="I61" i="12" s="1"/>
  <c r="AK99" i="11"/>
  <c r="AU38" i="11"/>
  <c r="AK38" i="11"/>
  <c r="AU81" i="11"/>
  <c r="AK81" i="11"/>
  <c r="M31" i="8"/>
  <c r="M111" i="8"/>
  <c r="M9" i="8"/>
  <c r="M66" i="8"/>
  <c r="M14" i="8"/>
  <c r="O29" i="7"/>
  <c r="O90" i="7"/>
  <c r="N84" i="7"/>
  <c r="M84" i="8"/>
  <c r="M73" i="8"/>
  <c r="M63" i="8"/>
  <c r="M27" i="8"/>
  <c r="O81" i="7"/>
  <c r="O37" i="7"/>
  <c r="O33" i="7"/>
  <c r="R73" i="7"/>
  <c r="O56" i="7"/>
  <c r="P96" i="7"/>
  <c r="O49" i="7"/>
  <c r="O77" i="7"/>
  <c r="M21" i="8"/>
  <c r="N16" i="7"/>
  <c r="M16" i="8"/>
  <c r="O42" i="7"/>
  <c r="P80" i="7"/>
  <c r="O106" i="7"/>
  <c r="O111" i="7"/>
  <c r="O6" i="7"/>
  <c r="O101" i="7"/>
  <c r="O27" i="7"/>
  <c r="M58" i="8"/>
  <c r="M89" i="8"/>
  <c r="N51" i="7"/>
  <c r="M51" i="8"/>
  <c r="O30" i="7"/>
  <c r="O55" i="7"/>
  <c r="O31" i="7"/>
  <c r="O94" i="7"/>
  <c r="O79" i="7"/>
  <c r="O35" i="7"/>
  <c r="N8" i="7"/>
  <c r="M8" i="8"/>
  <c r="O60" i="7"/>
  <c r="M59" i="8"/>
  <c r="P36" i="7"/>
  <c r="M42" i="8"/>
  <c r="M29" i="8"/>
  <c r="P19" i="7"/>
  <c r="O41" i="7"/>
  <c r="M74" i="8"/>
  <c r="O14" i="7"/>
  <c r="M92" i="8"/>
  <c r="M90" i="8"/>
  <c r="N28" i="7"/>
  <c r="M28" i="8"/>
  <c r="M102" i="8"/>
  <c r="M50" i="8"/>
  <c r="N62" i="7"/>
  <c r="M62" i="8"/>
  <c r="O61" i="7"/>
  <c r="Q110" i="7"/>
  <c r="M23" i="8"/>
  <c r="O15" i="7"/>
  <c r="N70" i="7"/>
  <c r="M70" i="8"/>
  <c r="M86" i="8"/>
  <c r="O9" i="7"/>
  <c r="M37" i="8"/>
  <c r="O93" i="7"/>
  <c r="P71" i="7"/>
  <c r="M33" i="8"/>
  <c r="N68" i="7"/>
  <c r="M68" i="8"/>
  <c r="O45" i="7"/>
  <c r="Q102" i="7"/>
  <c r="M105" i="8"/>
  <c r="O10" i="7"/>
  <c r="M99" i="8"/>
  <c r="P67" i="7"/>
  <c r="M56" i="8"/>
  <c r="N100" i="7"/>
  <c r="M100" i="8"/>
  <c r="N44" i="7"/>
  <c r="M44" i="8"/>
  <c r="N85" i="7"/>
  <c r="M85" i="8"/>
  <c r="N108" i="7"/>
  <c r="M108" i="8"/>
  <c r="O109" i="7"/>
  <c r="M49" i="8"/>
  <c r="P87" i="7"/>
  <c r="O17" i="7"/>
  <c r="O78" i="7"/>
  <c r="M95" i="8"/>
  <c r="N95" i="7"/>
  <c r="N88" i="7"/>
  <c r="M88" i="8"/>
  <c r="O34" i="7"/>
  <c r="N24" i="7"/>
  <c r="M24" i="8"/>
  <c r="O21" i="7"/>
  <c r="O25" i="7"/>
  <c r="O82" i="7"/>
  <c r="O43" i="7"/>
  <c r="O74" i="7"/>
  <c r="M6" i="8"/>
  <c r="M101" i="8"/>
  <c r="N40" i="7"/>
  <c r="N59" i="8" s="1"/>
  <c r="M40" i="8"/>
  <c r="O23" i="7"/>
  <c r="O86" i="7"/>
  <c r="P52" i="7"/>
  <c r="M93" i="8"/>
  <c r="P76" i="7"/>
  <c r="M30" i="8"/>
  <c r="O105" i="7"/>
  <c r="M55" i="8"/>
  <c r="N32" i="7"/>
  <c r="M32" i="8"/>
  <c r="M94" i="8"/>
  <c r="M35" i="8"/>
  <c r="M75" i="8"/>
  <c r="N75" i="7"/>
  <c r="P38" i="7"/>
  <c r="M113" i="8"/>
  <c r="N13" i="7"/>
  <c r="M13" i="8"/>
  <c r="M47" i="8"/>
  <c r="M25" i="8"/>
  <c r="M103" i="8"/>
  <c r="N54" i="7"/>
  <c r="M54" i="8"/>
  <c r="P46" i="7"/>
  <c r="M107" i="8"/>
  <c r="M18" i="8"/>
  <c r="M110" i="8"/>
  <c r="O63" i="7"/>
  <c r="M26" i="8"/>
  <c r="M81" i="8"/>
  <c r="M20" i="8"/>
  <c r="M65" i="8"/>
  <c r="O97" i="7"/>
  <c r="P22" i="7"/>
  <c r="M53" i="8"/>
  <c r="O113" i="7"/>
  <c r="M77" i="8"/>
  <c r="O47" i="7"/>
  <c r="P98" i="7"/>
  <c r="O103" i="7"/>
  <c r="M41" i="8"/>
  <c r="M106" i="8"/>
  <c r="N72" i="7"/>
  <c r="M72" i="8"/>
  <c r="M7" i="8"/>
  <c r="N7" i="7"/>
  <c r="M52" i="8"/>
  <c r="M38" i="8"/>
  <c r="M19" i="8"/>
  <c r="M22" i="8"/>
  <c r="M71" i="8"/>
  <c r="M36" i="8"/>
  <c r="M48" i="8"/>
  <c r="M87" i="8"/>
  <c r="M80" i="8"/>
  <c r="M46" i="8"/>
  <c r="M67" i="8"/>
  <c r="M76" i="8"/>
  <c r="O107" i="7"/>
  <c r="O18" i="7"/>
  <c r="M96" i="8"/>
  <c r="M112" i="8"/>
  <c r="O50" i="7"/>
  <c r="M91" i="8"/>
  <c r="N91" i="7"/>
  <c r="M61" i="8"/>
  <c r="P48" i="7"/>
  <c r="O26" i="7"/>
  <c r="M15" i="8"/>
  <c r="O58" i="7"/>
  <c r="M12" i="8"/>
  <c r="N12" i="7"/>
  <c r="O89" i="7"/>
  <c r="Q112" i="7"/>
  <c r="O20" i="7"/>
  <c r="M45" i="8"/>
  <c r="O65" i="7"/>
  <c r="M10" i="8"/>
  <c r="O99" i="7"/>
  <c r="N11" i="7"/>
  <c r="M11" i="8"/>
  <c r="M79" i="8"/>
  <c r="N64" i="7"/>
  <c r="M64" i="8"/>
  <c r="M97" i="8"/>
  <c r="P92" i="7"/>
  <c r="O53" i="7"/>
  <c r="O66" i="7"/>
  <c r="M104" i="8"/>
  <c r="N104" i="7"/>
  <c r="N67" i="8" s="1"/>
  <c r="M109" i="8"/>
  <c r="M17" i="8"/>
  <c r="M78" i="8"/>
  <c r="N57" i="7"/>
  <c r="M57" i="8"/>
  <c r="O83" i="7"/>
  <c r="M34" i="8"/>
  <c r="M60" i="8"/>
  <c r="O59" i="7"/>
  <c r="M39" i="8"/>
  <c r="N39" i="7"/>
  <c r="N69" i="7"/>
  <c r="M69" i="8"/>
  <c r="M82" i="8"/>
  <c r="M43" i="8"/>
  <c r="M98" i="8"/>
  <c r="I22" i="12" l="1"/>
  <c r="I17" i="12"/>
  <c r="J38" i="12"/>
  <c r="J40" i="12" s="1"/>
  <c r="J15" i="12"/>
  <c r="J17" i="12" s="1"/>
  <c r="I14" i="12"/>
  <c r="N28" i="12"/>
  <c r="I28" i="12"/>
  <c r="L28" i="12"/>
  <c r="J28" i="12"/>
  <c r="E28" i="12"/>
  <c r="H28" i="12"/>
  <c r="K28" i="12"/>
  <c r="G28" i="12"/>
  <c r="F28" i="12"/>
  <c r="O28" i="12"/>
  <c r="K26" i="12"/>
  <c r="I26" i="12"/>
  <c r="H26" i="12"/>
  <c r="L26" i="12"/>
  <c r="O26" i="12"/>
  <c r="J26" i="12"/>
  <c r="G26" i="12"/>
  <c r="M26" i="12"/>
  <c r="E26" i="12"/>
  <c r="N26" i="12"/>
  <c r="F26" i="12"/>
  <c r="AV30" i="11"/>
  <c r="AL30" i="11"/>
  <c r="AV71" i="11"/>
  <c r="AL71" i="11"/>
  <c r="AV95" i="11"/>
  <c r="AL95" i="11"/>
  <c r="AV104" i="11"/>
  <c r="AL104" i="11"/>
  <c r="AV74" i="11"/>
  <c r="AL74" i="11"/>
  <c r="AV86" i="11"/>
  <c r="AL86" i="11"/>
  <c r="AV99" i="11"/>
  <c r="J61" i="12" s="1"/>
  <c r="AL99" i="11"/>
  <c r="AV28" i="11"/>
  <c r="AL28" i="11"/>
  <c r="AV63" i="11"/>
  <c r="AL63" i="11"/>
  <c r="AV51" i="11"/>
  <c r="AL51" i="11"/>
  <c r="AV23" i="11"/>
  <c r="AL23" i="11"/>
  <c r="AV61" i="11"/>
  <c r="AL61" i="11"/>
  <c r="AV19" i="11"/>
  <c r="AL19" i="11"/>
  <c r="AV68" i="11"/>
  <c r="AL68" i="11"/>
  <c r="AV42" i="11"/>
  <c r="AL42" i="11"/>
  <c r="AV73" i="11"/>
  <c r="AL73" i="11"/>
  <c r="AV110" i="11"/>
  <c r="AL110" i="11"/>
  <c r="AV37" i="11"/>
  <c r="AL37" i="11"/>
  <c r="AV54" i="11"/>
  <c r="AL54" i="11"/>
  <c r="AV46" i="11"/>
  <c r="AL46" i="11"/>
  <c r="AV7" i="11"/>
  <c r="J22" i="12" s="1"/>
  <c r="AL7" i="11"/>
  <c r="AV6" i="11"/>
  <c r="AV69" i="11"/>
  <c r="AL69" i="11"/>
  <c r="AV44" i="11"/>
  <c r="AL44" i="11"/>
  <c r="AV79" i="11"/>
  <c r="AL79" i="11"/>
  <c r="AV100" i="11"/>
  <c r="AL100" i="11"/>
  <c r="AV26" i="11"/>
  <c r="AL26" i="11"/>
  <c r="AV25" i="11"/>
  <c r="AL25" i="11"/>
  <c r="AV35" i="11"/>
  <c r="AL35" i="11"/>
  <c r="AV17" i="11"/>
  <c r="AL17" i="11"/>
  <c r="AV10" i="11"/>
  <c r="AL10" i="11"/>
  <c r="AV82" i="11"/>
  <c r="AL82" i="11"/>
  <c r="AV31" i="11"/>
  <c r="AL31" i="11"/>
  <c r="AV70" i="11"/>
  <c r="AL70" i="11"/>
  <c r="AV58" i="11"/>
  <c r="AL58" i="11"/>
  <c r="AV94" i="11"/>
  <c r="AL94" i="11"/>
  <c r="AV56" i="11"/>
  <c r="AL56" i="11"/>
  <c r="AV24" i="11"/>
  <c r="AL24" i="11"/>
  <c r="AV22" i="11"/>
  <c r="AL22" i="11"/>
  <c r="AV64" i="11"/>
  <c r="AL64" i="11"/>
  <c r="AV80" i="11"/>
  <c r="AL80" i="11"/>
  <c r="AV57" i="11"/>
  <c r="AL57" i="11"/>
  <c r="AV50" i="11"/>
  <c r="AL50" i="11"/>
  <c r="AV8" i="11"/>
  <c r="AL8" i="11"/>
  <c r="AV59" i="11"/>
  <c r="AL59" i="11"/>
  <c r="AV81" i="11"/>
  <c r="AL81" i="11"/>
  <c r="AV32" i="11"/>
  <c r="AL32" i="11"/>
  <c r="AV48" i="11"/>
  <c r="AL48" i="11"/>
  <c r="AV60" i="11"/>
  <c r="AL60" i="11"/>
  <c r="AV52" i="11"/>
  <c r="AL52" i="11"/>
  <c r="AV67" i="11"/>
  <c r="J59" i="12" s="1"/>
  <c r="AL67" i="11"/>
  <c r="AV47" i="11"/>
  <c r="AL47" i="11"/>
  <c r="AV106" i="11"/>
  <c r="AL106" i="11"/>
  <c r="AV11" i="11"/>
  <c r="AL11" i="11"/>
  <c r="AV87" i="11"/>
  <c r="AL87" i="11"/>
  <c r="AV103" i="11"/>
  <c r="AL103" i="11"/>
  <c r="AV92" i="11"/>
  <c r="AL92" i="11"/>
  <c r="AV107" i="11"/>
  <c r="AL107" i="11"/>
  <c r="AV20" i="11"/>
  <c r="AL20" i="11"/>
  <c r="AV14" i="11"/>
  <c r="AL14" i="11"/>
  <c r="AV65" i="11"/>
  <c r="AL65" i="11"/>
  <c r="AV12" i="11"/>
  <c r="AL12" i="11"/>
  <c r="AV39" i="11"/>
  <c r="AL39" i="11"/>
  <c r="AV83" i="11"/>
  <c r="J60" i="12" s="1"/>
  <c r="AL83" i="11"/>
  <c r="AV78" i="11"/>
  <c r="AL78" i="11"/>
  <c r="AV91" i="11"/>
  <c r="AL91" i="11"/>
  <c r="AV90" i="11"/>
  <c r="AL90" i="11"/>
  <c r="AN6" i="11"/>
  <c r="AV38" i="11"/>
  <c r="AL38" i="11"/>
  <c r="AV45" i="11"/>
  <c r="AL45" i="11"/>
  <c r="AV34" i="11"/>
  <c r="AL34" i="11"/>
  <c r="AV105" i="11"/>
  <c r="AL105" i="11"/>
  <c r="AV18" i="11"/>
  <c r="AL18" i="11"/>
  <c r="AV88" i="11"/>
  <c r="AL88" i="11"/>
  <c r="AV96" i="11"/>
  <c r="AL96" i="11"/>
  <c r="AV85" i="11"/>
  <c r="AL85" i="11"/>
  <c r="AV62" i="11"/>
  <c r="AL62" i="11"/>
  <c r="AV53" i="11"/>
  <c r="AL53" i="11"/>
  <c r="AV97" i="11"/>
  <c r="AL97" i="11"/>
  <c r="AV102" i="11"/>
  <c r="AL102" i="11"/>
  <c r="AV112" i="11"/>
  <c r="AV93" i="11"/>
  <c r="AL93" i="11"/>
  <c r="AV16" i="11"/>
  <c r="AL16" i="11"/>
  <c r="AV75" i="11"/>
  <c r="AL75" i="11"/>
  <c r="AV29" i="11"/>
  <c r="AL29" i="11"/>
  <c r="AV49" i="11"/>
  <c r="AL49" i="11"/>
  <c r="AV76" i="11"/>
  <c r="AL76" i="11"/>
  <c r="AV9" i="11"/>
  <c r="AL9" i="11"/>
  <c r="AV89" i="11"/>
  <c r="AL89" i="11"/>
  <c r="AV21" i="11"/>
  <c r="AL21" i="11"/>
  <c r="AV55" i="11"/>
  <c r="AL55" i="11"/>
  <c r="AV66" i="11"/>
  <c r="J20" i="12" s="1"/>
  <c r="AL66" i="11"/>
  <c r="AV43" i="11"/>
  <c r="AL43" i="11"/>
  <c r="AV98" i="11"/>
  <c r="AL98" i="11"/>
  <c r="AV36" i="11"/>
  <c r="AL36" i="11"/>
  <c r="AV15" i="11"/>
  <c r="AL15" i="11"/>
  <c r="I21" i="12"/>
  <c r="I23" i="12" s="1"/>
  <c r="AV77" i="11"/>
  <c r="AL77" i="11"/>
  <c r="AV41" i="11"/>
  <c r="AL41" i="11"/>
  <c r="AV40" i="11"/>
  <c r="AL40" i="11"/>
  <c r="AV101" i="11"/>
  <c r="AL101" i="11"/>
  <c r="AV72" i="11"/>
  <c r="AL72" i="11"/>
  <c r="AV33" i="11"/>
  <c r="AL33" i="11"/>
  <c r="AV111" i="11"/>
  <c r="AV109" i="11"/>
  <c r="AL109" i="11"/>
  <c r="AV13" i="11"/>
  <c r="AL13" i="11"/>
  <c r="AV108" i="11"/>
  <c r="AL108" i="11"/>
  <c r="AV27" i="11"/>
  <c r="AL27" i="11"/>
  <c r="AV84" i="11"/>
  <c r="AL84" i="11"/>
  <c r="N83" i="8"/>
  <c r="N90" i="8"/>
  <c r="N53" i="8"/>
  <c r="N66" i="8"/>
  <c r="P99" i="7"/>
  <c r="O39" i="7"/>
  <c r="N39" i="8"/>
  <c r="N87" i="8"/>
  <c r="O64" i="7"/>
  <c r="N64" i="8"/>
  <c r="O11" i="7"/>
  <c r="N11" i="8"/>
  <c r="N65" i="8"/>
  <c r="P20" i="7"/>
  <c r="N89" i="8"/>
  <c r="N58" i="8"/>
  <c r="P26" i="7"/>
  <c r="O91" i="7"/>
  <c r="N91" i="8"/>
  <c r="N107" i="8"/>
  <c r="N19" i="8"/>
  <c r="Q98" i="7"/>
  <c r="N113" i="8"/>
  <c r="N48" i="8"/>
  <c r="Q38" i="7"/>
  <c r="P23" i="7"/>
  <c r="N43" i="8"/>
  <c r="N25" i="8"/>
  <c r="O24" i="7"/>
  <c r="N24" i="8"/>
  <c r="O88" i="7"/>
  <c r="N88" i="8"/>
  <c r="P78" i="7"/>
  <c r="Q87" i="7"/>
  <c r="Q67" i="7"/>
  <c r="P45" i="7"/>
  <c r="P93" i="7"/>
  <c r="N52" i="8"/>
  <c r="P15" i="7"/>
  <c r="R110" i="7"/>
  <c r="O62" i="7"/>
  <c r="N62" i="8"/>
  <c r="O28" i="7"/>
  <c r="N28" i="8"/>
  <c r="N14" i="8"/>
  <c r="N60" i="8"/>
  <c r="N35" i="8"/>
  <c r="P94" i="7"/>
  <c r="P55" i="7"/>
  <c r="N51" i="8"/>
  <c r="O51" i="7"/>
  <c r="P27" i="7"/>
  <c r="N110" i="8"/>
  <c r="P6" i="7"/>
  <c r="N106" i="8"/>
  <c r="P42" i="7"/>
  <c r="N77" i="8"/>
  <c r="N37" i="8"/>
  <c r="O84" i="7"/>
  <c r="N84" i="8"/>
  <c r="P29" i="7"/>
  <c r="O57" i="7"/>
  <c r="N57" i="8"/>
  <c r="P66" i="7"/>
  <c r="Q92" i="7"/>
  <c r="N99" i="8"/>
  <c r="P65" i="7"/>
  <c r="N71" i="8"/>
  <c r="P89" i="7"/>
  <c r="P58" i="7"/>
  <c r="P107" i="7"/>
  <c r="O72" i="7"/>
  <c r="N72" i="8"/>
  <c r="N103" i="8"/>
  <c r="N47" i="8"/>
  <c r="P113" i="7"/>
  <c r="Q22" i="7"/>
  <c r="N63" i="8"/>
  <c r="O54" i="7"/>
  <c r="N54" i="8"/>
  <c r="N105" i="8"/>
  <c r="Q76" i="7"/>
  <c r="N86" i="8"/>
  <c r="N74" i="8"/>
  <c r="N82" i="8"/>
  <c r="N21" i="8"/>
  <c r="N34" i="8"/>
  <c r="O95" i="7"/>
  <c r="N95" i="8"/>
  <c r="N17" i="8"/>
  <c r="O108" i="7"/>
  <c r="N108" i="8"/>
  <c r="O85" i="7"/>
  <c r="N85" i="8"/>
  <c r="O100" i="7"/>
  <c r="N100" i="8"/>
  <c r="Q71" i="7"/>
  <c r="N15" i="8"/>
  <c r="N61" i="8"/>
  <c r="Q19" i="7"/>
  <c r="Q36" i="7"/>
  <c r="N79" i="8"/>
  <c r="P31" i="7"/>
  <c r="N30" i="8"/>
  <c r="P101" i="7"/>
  <c r="N102" i="8"/>
  <c r="N111" i="8"/>
  <c r="P77" i="7"/>
  <c r="Q96" i="7"/>
  <c r="S73" i="7"/>
  <c r="P37" i="7"/>
  <c r="N104" i="8"/>
  <c r="O104" i="7"/>
  <c r="N12" i="8"/>
  <c r="O12" i="7"/>
  <c r="Q48" i="7"/>
  <c r="N50" i="8"/>
  <c r="N18" i="8"/>
  <c r="O7" i="7"/>
  <c r="N7" i="8"/>
  <c r="N98" i="8"/>
  <c r="N22" i="8"/>
  <c r="N46" i="8"/>
  <c r="N36" i="8"/>
  <c r="N80" i="8"/>
  <c r="P103" i="7"/>
  <c r="P47" i="7"/>
  <c r="N97" i="8"/>
  <c r="P63" i="7"/>
  <c r="O13" i="7"/>
  <c r="N13" i="8"/>
  <c r="O75" i="7"/>
  <c r="N75" i="8"/>
  <c r="P105" i="7"/>
  <c r="P86" i="7"/>
  <c r="O40" i="7"/>
  <c r="O67" i="8" s="1"/>
  <c r="N40" i="8"/>
  <c r="P74" i="7"/>
  <c r="P82" i="7"/>
  <c r="P21" i="7"/>
  <c r="P34" i="7"/>
  <c r="P17" i="7"/>
  <c r="N109" i="8"/>
  <c r="N38" i="8"/>
  <c r="N10" i="8"/>
  <c r="R102" i="7"/>
  <c r="O68" i="7"/>
  <c r="N68" i="8"/>
  <c r="N76" i="8"/>
  <c r="P9" i="7"/>
  <c r="P61" i="7"/>
  <c r="N41" i="8"/>
  <c r="O8" i="7"/>
  <c r="N8" i="8"/>
  <c r="P79" i="7"/>
  <c r="N31" i="8"/>
  <c r="P30" i="7"/>
  <c r="N101" i="8"/>
  <c r="N73" i="8"/>
  <c r="P111" i="7"/>
  <c r="Q80" i="7"/>
  <c r="O16" i="7"/>
  <c r="N16" i="8"/>
  <c r="P49" i="7"/>
  <c r="N56" i="8"/>
  <c r="N33" i="8"/>
  <c r="N81" i="8"/>
  <c r="P90" i="7"/>
  <c r="O69" i="7"/>
  <c r="N69" i="8"/>
  <c r="P59" i="7"/>
  <c r="P83" i="7"/>
  <c r="P53" i="7"/>
  <c r="N20" i="8"/>
  <c r="R112" i="7"/>
  <c r="N26" i="8"/>
  <c r="P50" i="7"/>
  <c r="P18" i="7"/>
  <c r="N92" i="8"/>
  <c r="P97" i="7"/>
  <c r="Q46" i="7"/>
  <c r="O32" i="7"/>
  <c r="N32" i="8"/>
  <c r="Q52" i="7"/>
  <c r="N23" i="8"/>
  <c r="P43" i="7"/>
  <c r="P25" i="7"/>
  <c r="N78" i="8"/>
  <c r="P109" i="7"/>
  <c r="N96" i="8"/>
  <c r="O44" i="7"/>
  <c r="N44" i="8"/>
  <c r="P10" i="7"/>
  <c r="N45" i="8"/>
  <c r="N93" i="8"/>
  <c r="N9" i="8"/>
  <c r="O70" i="7"/>
  <c r="O25" i="8" s="1"/>
  <c r="N70" i="8"/>
  <c r="P14" i="7"/>
  <c r="P41" i="7"/>
  <c r="P60" i="7"/>
  <c r="P35" i="7"/>
  <c r="N94" i="8"/>
  <c r="N55" i="8"/>
  <c r="N27" i="8"/>
  <c r="N112" i="8"/>
  <c r="N6" i="8"/>
  <c r="P106" i="7"/>
  <c r="N42" i="8"/>
  <c r="N49" i="8"/>
  <c r="P56" i="7"/>
  <c r="P33" i="7"/>
  <c r="O33" i="8"/>
  <c r="P81" i="7"/>
  <c r="N29" i="8"/>
  <c r="J14" i="12" l="1"/>
  <c r="K38" i="12"/>
  <c r="K40" i="12" s="1"/>
  <c r="K15" i="12"/>
  <c r="K14" i="12" s="1"/>
  <c r="J16" i="12"/>
  <c r="AW77" i="11"/>
  <c r="AM77" i="11"/>
  <c r="AW98" i="11"/>
  <c r="AM98" i="11"/>
  <c r="AW21" i="11"/>
  <c r="AM21" i="11"/>
  <c r="AW49" i="11"/>
  <c r="AM49" i="11"/>
  <c r="AW93" i="11"/>
  <c r="AM93" i="11"/>
  <c r="AW91" i="11"/>
  <c r="AM91" i="11"/>
  <c r="AW12" i="11"/>
  <c r="AM12" i="11"/>
  <c r="AW107" i="11"/>
  <c r="AM107" i="11"/>
  <c r="AW11" i="11"/>
  <c r="AM11" i="11"/>
  <c r="AW52" i="11"/>
  <c r="AM52" i="11"/>
  <c r="AW8" i="11"/>
  <c r="AM8" i="11"/>
  <c r="AW64" i="11"/>
  <c r="AM64" i="11"/>
  <c r="AW94" i="11"/>
  <c r="AM94" i="11"/>
  <c r="AW70" i="11"/>
  <c r="AM70" i="11"/>
  <c r="AW17" i="11"/>
  <c r="AM17" i="11"/>
  <c r="AW25" i="11"/>
  <c r="AM25" i="11"/>
  <c r="AW100" i="11"/>
  <c r="AM100" i="11"/>
  <c r="AW44" i="11"/>
  <c r="AM44" i="11"/>
  <c r="AW46" i="11"/>
  <c r="AM46" i="11"/>
  <c r="AW73" i="11"/>
  <c r="AM73" i="11"/>
  <c r="AW61" i="11"/>
  <c r="AM61" i="11"/>
  <c r="AW28" i="11"/>
  <c r="AM28" i="11"/>
  <c r="AW86" i="11"/>
  <c r="AM86" i="11"/>
  <c r="AW71" i="11"/>
  <c r="AM71" i="11"/>
  <c r="AW13" i="11"/>
  <c r="AM13" i="11"/>
  <c r="AW62" i="11"/>
  <c r="AM62" i="11"/>
  <c r="AW18" i="11"/>
  <c r="AM18" i="11"/>
  <c r="AW34" i="11"/>
  <c r="AM34" i="11"/>
  <c r="AW38" i="11"/>
  <c r="AM38" i="11"/>
  <c r="AW7" i="11"/>
  <c r="K22" i="12" s="1"/>
  <c r="AM7" i="11"/>
  <c r="AW6" i="11"/>
  <c r="AW33" i="11"/>
  <c r="AM33" i="11"/>
  <c r="AW101" i="11"/>
  <c r="AM101" i="11"/>
  <c r="AW41" i="11"/>
  <c r="AM41" i="11"/>
  <c r="AW36" i="11"/>
  <c r="AM36" i="11"/>
  <c r="AW43" i="11"/>
  <c r="AM43" i="11"/>
  <c r="AW55" i="11"/>
  <c r="AM55" i="11"/>
  <c r="AW89" i="11"/>
  <c r="AM89" i="11"/>
  <c r="AW76" i="11"/>
  <c r="AM76" i="11"/>
  <c r="AW29" i="11"/>
  <c r="AM29" i="11"/>
  <c r="AW16" i="11"/>
  <c r="AM16" i="11"/>
  <c r="AW90" i="11"/>
  <c r="AM90" i="11"/>
  <c r="AW78" i="11"/>
  <c r="AM78" i="11"/>
  <c r="AW39" i="11"/>
  <c r="AM39" i="11"/>
  <c r="AW65" i="11"/>
  <c r="AM65" i="11"/>
  <c r="AW20" i="11"/>
  <c r="AM20" i="11"/>
  <c r="AW92" i="11"/>
  <c r="AM92" i="11"/>
  <c r="AW87" i="11"/>
  <c r="AM87" i="11"/>
  <c r="AW106" i="11"/>
  <c r="AM106" i="11"/>
  <c r="AW67" i="11"/>
  <c r="K59" i="12" s="1"/>
  <c r="AM67" i="11"/>
  <c r="AW60" i="11"/>
  <c r="AM60" i="11"/>
  <c r="AW32" i="11"/>
  <c r="AM32" i="11"/>
  <c r="AW59" i="11"/>
  <c r="AM59" i="11"/>
  <c r="AW50" i="11"/>
  <c r="AM50" i="11"/>
  <c r="AW80" i="11"/>
  <c r="AM80" i="11"/>
  <c r="AW22" i="11"/>
  <c r="AM22" i="11"/>
  <c r="AW56" i="11"/>
  <c r="AM56" i="11"/>
  <c r="AW58" i="11"/>
  <c r="AM58" i="11"/>
  <c r="AW31" i="11"/>
  <c r="AM31" i="11"/>
  <c r="AW10" i="11"/>
  <c r="AM10" i="11"/>
  <c r="AW35" i="11"/>
  <c r="AM35" i="11"/>
  <c r="AW26" i="11"/>
  <c r="AM26" i="11"/>
  <c r="AW79" i="11"/>
  <c r="AM79" i="11"/>
  <c r="AW69" i="11"/>
  <c r="AM69" i="11"/>
  <c r="AW54" i="11"/>
  <c r="AM54" i="11"/>
  <c r="AW110" i="11"/>
  <c r="AW42" i="11"/>
  <c r="AM42" i="11"/>
  <c r="AW19" i="11"/>
  <c r="AM19" i="11"/>
  <c r="AW23" i="11"/>
  <c r="AM23" i="11"/>
  <c r="AW63" i="11"/>
  <c r="AM63" i="11"/>
  <c r="AW99" i="11"/>
  <c r="K61" i="12" s="1"/>
  <c r="AM99" i="11"/>
  <c r="AW74" i="11"/>
  <c r="AM74" i="11"/>
  <c r="AW95" i="11"/>
  <c r="AM95" i="11"/>
  <c r="AW30" i="11"/>
  <c r="AM30" i="11"/>
  <c r="AW72" i="11"/>
  <c r="AM72" i="11"/>
  <c r="AW40" i="11"/>
  <c r="AM40" i="11"/>
  <c r="AW15" i="11"/>
  <c r="AM15" i="11"/>
  <c r="AW66" i="11"/>
  <c r="K20" i="12" s="1"/>
  <c r="AM66" i="11"/>
  <c r="AW9" i="11"/>
  <c r="AM9" i="11"/>
  <c r="AW75" i="11"/>
  <c r="AM75" i="11"/>
  <c r="AO6" i="11"/>
  <c r="AW83" i="11"/>
  <c r="K60" i="12" s="1"/>
  <c r="AM83" i="11"/>
  <c r="AW14" i="11"/>
  <c r="AM14" i="11"/>
  <c r="AW103" i="11"/>
  <c r="AM103" i="11"/>
  <c r="AW47" i="11"/>
  <c r="AM47" i="11"/>
  <c r="AW48" i="11"/>
  <c r="AM48" i="11"/>
  <c r="AW81" i="11"/>
  <c r="AM81" i="11"/>
  <c r="AW57" i="11"/>
  <c r="AM57" i="11"/>
  <c r="AW24" i="11"/>
  <c r="AM24" i="11"/>
  <c r="AW82" i="11"/>
  <c r="AM82" i="11"/>
  <c r="J21" i="12"/>
  <c r="J23" i="12" s="1"/>
  <c r="AW37" i="11"/>
  <c r="AM37" i="11"/>
  <c r="AW68" i="11"/>
  <c r="AM68" i="11"/>
  <c r="AW51" i="11"/>
  <c r="AM51" i="11"/>
  <c r="AW104" i="11"/>
  <c r="AM104" i="11"/>
  <c r="AW27" i="11"/>
  <c r="AM27" i="11"/>
  <c r="AW97" i="11"/>
  <c r="AM97" i="11"/>
  <c r="AW96" i="11"/>
  <c r="AM96" i="11"/>
  <c r="AW84" i="11"/>
  <c r="AM84" i="11"/>
  <c r="AW108" i="11"/>
  <c r="AM108" i="11"/>
  <c r="AW109" i="11"/>
  <c r="AW102" i="11"/>
  <c r="AM102" i="11"/>
  <c r="AW53" i="11"/>
  <c r="AM53" i="11"/>
  <c r="AW85" i="11"/>
  <c r="AM85" i="11"/>
  <c r="AW88" i="11"/>
  <c r="AM88" i="11"/>
  <c r="AW105" i="11"/>
  <c r="AM105" i="11"/>
  <c r="AW45" i="11"/>
  <c r="AM45" i="11"/>
  <c r="O109" i="8"/>
  <c r="O99" i="8"/>
  <c r="O49" i="8"/>
  <c r="O74" i="8"/>
  <c r="Q97" i="7"/>
  <c r="O53" i="8"/>
  <c r="O9" i="8"/>
  <c r="P68" i="7"/>
  <c r="O68" i="8"/>
  <c r="O34" i="8"/>
  <c r="R71" i="7"/>
  <c r="P85" i="7"/>
  <c r="O85" i="8"/>
  <c r="P54" i="7"/>
  <c r="O54" i="8"/>
  <c r="O48" i="8"/>
  <c r="Q89" i="7"/>
  <c r="O73" i="8"/>
  <c r="O27" i="8"/>
  <c r="Q55" i="7"/>
  <c r="P28" i="7"/>
  <c r="O28" i="8"/>
  <c r="Q26" i="7"/>
  <c r="S112" i="7"/>
  <c r="O83" i="8"/>
  <c r="Q49" i="7"/>
  <c r="R80" i="7"/>
  <c r="Q9" i="7"/>
  <c r="Q34" i="7"/>
  <c r="O105" i="8"/>
  <c r="O47" i="8"/>
  <c r="R96" i="7"/>
  <c r="P72" i="7"/>
  <c r="O72" i="8"/>
  <c r="O58" i="8"/>
  <c r="O112" i="8"/>
  <c r="O6" i="8"/>
  <c r="Q27" i="7"/>
  <c r="O55" i="8"/>
  <c r="Q15" i="7"/>
  <c r="Q93" i="7"/>
  <c r="R67" i="7"/>
  <c r="Q78" i="7"/>
  <c r="P24" i="7"/>
  <c r="O24" i="8"/>
  <c r="Q23" i="7"/>
  <c r="O26" i="8"/>
  <c r="Q20" i="7"/>
  <c r="P39" i="7"/>
  <c r="O39" i="8"/>
  <c r="O81" i="8"/>
  <c r="O56" i="8"/>
  <c r="O106" i="8"/>
  <c r="Q35" i="7"/>
  <c r="Q41" i="7"/>
  <c r="O70" i="8"/>
  <c r="P70" i="7"/>
  <c r="Q10" i="7"/>
  <c r="P44" i="7"/>
  <c r="O44" i="8"/>
  <c r="O87" i="8"/>
  <c r="Q43" i="7"/>
  <c r="R52" i="7"/>
  <c r="R46" i="7"/>
  <c r="O98" i="8"/>
  <c r="Q50" i="7"/>
  <c r="Q83" i="7"/>
  <c r="P69" i="7"/>
  <c r="O69" i="8"/>
  <c r="O111" i="8"/>
  <c r="O30" i="8"/>
  <c r="Q79" i="7"/>
  <c r="O61" i="8"/>
  <c r="S102" i="7"/>
  <c r="O17" i="8"/>
  <c r="O21" i="8"/>
  <c r="O86" i="8"/>
  <c r="O63" i="8"/>
  <c r="Q47" i="7"/>
  <c r="P104" i="7"/>
  <c r="O104" i="8"/>
  <c r="O77" i="8"/>
  <c r="O31" i="8"/>
  <c r="R36" i="7"/>
  <c r="O100" i="8"/>
  <c r="P100" i="7"/>
  <c r="P108" i="7"/>
  <c r="O108" i="8"/>
  <c r="O38" i="8"/>
  <c r="O107" i="8"/>
  <c r="Q58" i="7"/>
  <c r="O65" i="8"/>
  <c r="R92" i="7"/>
  <c r="P57" i="7"/>
  <c r="O57" i="8"/>
  <c r="P84" i="7"/>
  <c r="O84" i="8"/>
  <c r="O42" i="8"/>
  <c r="O110" i="8"/>
  <c r="Q6" i="7"/>
  <c r="O51" i="8"/>
  <c r="P51" i="7"/>
  <c r="O94" i="8"/>
  <c r="P62" i="7"/>
  <c r="O62" i="8"/>
  <c r="O15" i="8"/>
  <c r="O45" i="8"/>
  <c r="O64" i="8"/>
  <c r="P64" i="7"/>
  <c r="Q60" i="7"/>
  <c r="Q14" i="7"/>
  <c r="P32" i="7"/>
  <c r="O32" i="8"/>
  <c r="Q18" i="7"/>
  <c r="Q59" i="7"/>
  <c r="Q90" i="7"/>
  <c r="O8" i="8"/>
  <c r="P8" i="7"/>
  <c r="Q82" i="7"/>
  <c r="Q105" i="7"/>
  <c r="Q103" i="7"/>
  <c r="P12" i="7"/>
  <c r="O12" i="8"/>
  <c r="O37" i="8"/>
  <c r="O80" i="8"/>
  <c r="Q101" i="7"/>
  <c r="R76" i="7"/>
  <c r="O113" i="8"/>
  <c r="O66" i="8"/>
  <c r="Q29" i="7"/>
  <c r="O96" i="8"/>
  <c r="S110" i="7"/>
  <c r="O93" i="8"/>
  <c r="O78" i="8"/>
  <c r="O23" i="8"/>
  <c r="O20" i="8"/>
  <c r="P11" i="7"/>
  <c r="O11" i="8"/>
  <c r="Q33" i="7"/>
  <c r="O35" i="8"/>
  <c r="O41" i="8"/>
  <c r="Q109" i="7"/>
  <c r="Q25" i="7"/>
  <c r="O50" i="8"/>
  <c r="O79" i="8"/>
  <c r="O82" i="8"/>
  <c r="P40" i="7"/>
  <c r="O40" i="8"/>
  <c r="P13" i="7"/>
  <c r="O13" i="8"/>
  <c r="Q37" i="7"/>
  <c r="P95" i="7"/>
  <c r="O95" i="8"/>
  <c r="Q113" i="7"/>
  <c r="Q81" i="7"/>
  <c r="Q56" i="7"/>
  <c r="Q106" i="7"/>
  <c r="O60" i="8"/>
  <c r="O14" i="8"/>
  <c r="O10" i="8"/>
  <c r="O43" i="8"/>
  <c r="O97" i="8"/>
  <c r="O18" i="8"/>
  <c r="Q53" i="7"/>
  <c r="O59" i="8"/>
  <c r="O90" i="8"/>
  <c r="P16" i="7"/>
  <c r="O16" i="8"/>
  <c r="Q111" i="7"/>
  <c r="Q30" i="7"/>
  <c r="Q61" i="7"/>
  <c r="Q17" i="7"/>
  <c r="Q21" i="7"/>
  <c r="Q74" i="7"/>
  <c r="Q86" i="7"/>
  <c r="P75" i="7"/>
  <c r="O75" i="8"/>
  <c r="Q63" i="7"/>
  <c r="O103" i="8"/>
  <c r="P7" i="7"/>
  <c r="P43" i="8" s="1"/>
  <c r="O7" i="8"/>
  <c r="O46" i="8"/>
  <c r="O36" i="8"/>
  <c r="O19" i="8"/>
  <c r="O71" i="8"/>
  <c r="O52" i="8"/>
  <c r="O76" i="8"/>
  <c r="O22" i="8"/>
  <c r="O92" i="8"/>
  <c r="R48" i="7"/>
  <c r="T73" i="7"/>
  <c r="Q77" i="7"/>
  <c r="O101" i="8"/>
  <c r="Q31" i="7"/>
  <c r="R19" i="7"/>
  <c r="R22" i="7"/>
  <c r="Q107" i="7"/>
  <c r="O89" i="8"/>
  <c r="Q65" i="7"/>
  <c r="Q66" i="7"/>
  <c r="O29" i="8"/>
  <c r="Q42" i="7"/>
  <c r="O102" i="8"/>
  <c r="Q94" i="7"/>
  <c r="Q45" i="7"/>
  <c r="R87" i="7"/>
  <c r="P88" i="7"/>
  <c r="O88" i="8"/>
  <c r="R38" i="7"/>
  <c r="R98" i="7"/>
  <c r="P91" i="7"/>
  <c r="O91" i="8"/>
  <c r="Q99" i="7"/>
  <c r="L38" i="12" l="1"/>
  <c r="L40" i="12" s="1"/>
  <c r="L15" i="12"/>
  <c r="L17" i="12" s="1"/>
  <c r="K16" i="12"/>
  <c r="K17" i="12"/>
  <c r="AX108" i="11"/>
  <c r="AN108" i="11"/>
  <c r="AX27" i="11"/>
  <c r="AN27" i="11"/>
  <c r="AX37" i="11"/>
  <c r="AN37" i="11"/>
  <c r="AX57" i="11"/>
  <c r="AN57" i="11"/>
  <c r="AX26" i="11"/>
  <c r="AN26" i="11"/>
  <c r="AX58" i="11"/>
  <c r="AN58" i="11"/>
  <c r="AX50" i="11"/>
  <c r="AN50" i="11"/>
  <c r="AX67" i="11"/>
  <c r="L59" i="12" s="1"/>
  <c r="AN67" i="11"/>
  <c r="AX20" i="11"/>
  <c r="AN20" i="11"/>
  <c r="AX90" i="11"/>
  <c r="AN90" i="11"/>
  <c r="AX89" i="11"/>
  <c r="AN89" i="11"/>
  <c r="AX41" i="11"/>
  <c r="AN41" i="11"/>
  <c r="AX7" i="11"/>
  <c r="AN7" i="11"/>
  <c r="AX6" i="11"/>
  <c r="AX62" i="11"/>
  <c r="AN62" i="11"/>
  <c r="AX28" i="11"/>
  <c r="AN28" i="11"/>
  <c r="AX44" i="11"/>
  <c r="AN44" i="11"/>
  <c r="AX70" i="11"/>
  <c r="AN70" i="11"/>
  <c r="AX52" i="11"/>
  <c r="AN52" i="11"/>
  <c r="AX91" i="11"/>
  <c r="AN91" i="11"/>
  <c r="AX49" i="11"/>
  <c r="AN49" i="11"/>
  <c r="AX85" i="11"/>
  <c r="AN85" i="11"/>
  <c r="AX66" i="11"/>
  <c r="L20" i="12" s="1"/>
  <c r="AN66" i="11"/>
  <c r="AX30" i="11"/>
  <c r="AN30" i="11"/>
  <c r="AX84" i="11"/>
  <c r="AN84" i="11"/>
  <c r="AX97" i="11"/>
  <c r="AN97" i="11"/>
  <c r="AX104" i="11"/>
  <c r="AN104" i="11"/>
  <c r="AX68" i="11"/>
  <c r="AN68" i="11"/>
  <c r="AX24" i="11"/>
  <c r="AN24" i="11"/>
  <c r="AX81" i="11"/>
  <c r="AN81" i="11"/>
  <c r="AX47" i="11"/>
  <c r="AN47" i="11"/>
  <c r="AX14" i="11"/>
  <c r="AN14" i="11"/>
  <c r="AX54" i="11"/>
  <c r="AN54" i="11"/>
  <c r="AX79" i="11"/>
  <c r="AN79" i="11"/>
  <c r="AX35" i="11"/>
  <c r="AN35" i="11"/>
  <c r="AX31" i="11"/>
  <c r="AN31" i="11"/>
  <c r="AX56" i="11"/>
  <c r="AN56" i="11"/>
  <c r="AX80" i="11"/>
  <c r="AN80" i="11"/>
  <c r="AX59" i="11"/>
  <c r="AN59" i="11"/>
  <c r="AX60" i="11"/>
  <c r="AN60" i="11"/>
  <c r="AX106" i="11"/>
  <c r="AN106" i="11"/>
  <c r="AX92" i="11"/>
  <c r="AN92" i="11"/>
  <c r="AX65" i="11"/>
  <c r="AN65" i="11"/>
  <c r="AX78" i="11"/>
  <c r="AN78" i="11"/>
  <c r="AX16" i="11"/>
  <c r="AN16" i="11"/>
  <c r="AX76" i="11"/>
  <c r="AN76" i="11"/>
  <c r="AX55" i="11"/>
  <c r="AN55" i="11"/>
  <c r="AX36" i="11"/>
  <c r="AN36" i="11"/>
  <c r="AX101" i="11"/>
  <c r="AN101" i="11"/>
  <c r="K21" i="12"/>
  <c r="K23" i="12" s="1"/>
  <c r="AX38" i="11"/>
  <c r="AN38" i="11"/>
  <c r="AX18" i="11"/>
  <c r="AN18" i="11"/>
  <c r="AX13" i="11"/>
  <c r="AN13" i="11"/>
  <c r="AX86" i="11"/>
  <c r="AN86" i="11"/>
  <c r="AX61" i="11"/>
  <c r="AN61" i="11"/>
  <c r="AX46" i="11"/>
  <c r="AN46" i="11"/>
  <c r="AX100" i="11"/>
  <c r="AN100" i="11"/>
  <c r="AX17" i="11"/>
  <c r="AN17" i="11"/>
  <c r="AX94" i="11"/>
  <c r="AN94" i="11"/>
  <c r="AX8" i="11"/>
  <c r="AN8" i="11"/>
  <c r="AX11" i="11"/>
  <c r="AN11" i="11"/>
  <c r="AX12" i="11"/>
  <c r="AN12" i="11"/>
  <c r="AX93" i="11"/>
  <c r="AN93" i="11"/>
  <c r="AX21" i="11"/>
  <c r="AN21" i="11"/>
  <c r="AX77" i="11"/>
  <c r="AN77" i="11"/>
  <c r="AX96" i="11"/>
  <c r="AN96" i="11"/>
  <c r="AX51" i="11"/>
  <c r="AN51" i="11"/>
  <c r="AX82" i="11"/>
  <c r="AN82" i="11"/>
  <c r="AX48" i="11"/>
  <c r="AN48" i="11"/>
  <c r="AX103" i="11"/>
  <c r="AN103" i="11"/>
  <c r="AX83" i="11"/>
  <c r="L60" i="12" s="1"/>
  <c r="AN83" i="11"/>
  <c r="AX69" i="11"/>
  <c r="AN69" i="11"/>
  <c r="AX10" i="11"/>
  <c r="AN10" i="11"/>
  <c r="AX22" i="11"/>
  <c r="AN22" i="11"/>
  <c r="AX32" i="11"/>
  <c r="AN32" i="11"/>
  <c r="AX87" i="11"/>
  <c r="AN87" i="11"/>
  <c r="AX39" i="11"/>
  <c r="AN39" i="11"/>
  <c r="AX29" i="11"/>
  <c r="AN29" i="11"/>
  <c r="AX43" i="11"/>
  <c r="AN43" i="11"/>
  <c r="AX33" i="11"/>
  <c r="AN33" i="11"/>
  <c r="AX34" i="11"/>
  <c r="AN34" i="11"/>
  <c r="AX71" i="11"/>
  <c r="AN71" i="11"/>
  <c r="AX73" i="11"/>
  <c r="AN73" i="11"/>
  <c r="AX25" i="11"/>
  <c r="AN25" i="11"/>
  <c r="AX64" i="11"/>
  <c r="AN64" i="11"/>
  <c r="AX107" i="11"/>
  <c r="AN107" i="11"/>
  <c r="AX98" i="11"/>
  <c r="AN98" i="11"/>
  <c r="AX105" i="11"/>
  <c r="AN105" i="11"/>
  <c r="AX102" i="11"/>
  <c r="AN102" i="11"/>
  <c r="AX75" i="11"/>
  <c r="AN75" i="11"/>
  <c r="AX40" i="11"/>
  <c r="AN40" i="11"/>
  <c r="AX74" i="11"/>
  <c r="AN74" i="11"/>
  <c r="AX63" i="11"/>
  <c r="AN63" i="11"/>
  <c r="AX19" i="11"/>
  <c r="AN19" i="11"/>
  <c r="AX45" i="11"/>
  <c r="AN45" i="11"/>
  <c r="AX88" i="11"/>
  <c r="AN88" i="11"/>
  <c r="AX53" i="11"/>
  <c r="AN53" i="11"/>
  <c r="AP6" i="11"/>
  <c r="AX9" i="11"/>
  <c r="AN9" i="11"/>
  <c r="AX15" i="11"/>
  <c r="AN15" i="11"/>
  <c r="AX72" i="11"/>
  <c r="AN72" i="11"/>
  <c r="AX95" i="11"/>
  <c r="AN95" i="11"/>
  <c r="AX99" i="11"/>
  <c r="L61" i="12" s="1"/>
  <c r="AN99" i="11"/>
  <c r="AX23" i="11"/>
  <c r="AN23" i="11"/>
  <c r="AX42" i="11"/>
  <c r="AN42" i="11"/>
  <c r="P105" i="8"/>
  <c r="R65" i="7"/>
  <c r="P77" i="8"/>
  <c r="S48" i="7"/>
  <c r="P86" i="8"/>
  <c r="P61" i="8"/>
  <c r="R111" i="7"/>
  <c r="P56" i="8"/>
  <c r="P37" i="8"/>
  <c r="T110" i="7"/>
  <c r="P101" i="8"/>
  <c r="Q8" i="7"/>
  <c r="P8" i="8"/>
  <c r="P59" i="8"/>
  <c r="P110" i="8"/>
  <c r="R47" i="7"/>
  <c r="R23" i="7"/>
  <c r="P26" i="8"/>
  <c r="P55" i="8"/>
  <c r="P89" i="8"/>
  <c r="P45" i="8"/>
  <c r="S22" i="7"/>
  <c r="R31" i="7"/>
  <c r="R56" i="7"/>
  <c r="R37" i="7"/>
  <c r="Q40" i="7"/>
  <c r="P40" i="8"/>
  <c r="P25" i="8"/>
  <c r="R59" i="7"/>
  <c r="R60" i="7"/>
  <c r="P38" i="8"/>
  <c r="P73" i="8"/>
  <c r="P69" i="8"/>
  <c r="Q69" i="7"/>
  <c r="R50" i="7"/>
  <c r="R34" i="7"/>
  <c r="P85" i="8"/>
  <c r="Q85" i="7"/>
  <c r="R97" i="7"/>
  <c r="R99" i="7"/>
  <c r="Q88" i="7"/>
  <c r="P88" i="8"/>
  <c r="P42" i="8"/>
  <c r="R66" i="7"/>
  <c r="P107" i="8"/>
  <c r="S19" i="7"/>
  <c r="R17" i="7"/>
  <c r="P30" i="8"/>
  <c r="P94" i="8"/>
  <c r="R42" i="7"/>
  <c r="P65" i="8"/>
  <c r="R107" i="7"/>
  <c r="R77" i="7"/>
  <c r="Q75" i="7"/>
  <c r="P75" i="8"/>
  <c r="R74" i="7"/>
  <c r="P17" i="8"/>
  <c r="R30" i="7"/>
  <c r="P16" i="8"/>
  <c r="Q16" i="7"/>
  <c r="R53" i="7"/>
  <c r="R106" i="7"/>
  <c r="P81" i="8"/>
  <c r="Q95" i="7"/>
  <c r="P95" i="8"/>
  <c r="Q13" i="7"/>
  <c r="P13" i="8"/>
  <c r="R109" i="7"/>
  <c r="P33" i="8"/>
  <c r="P29" i="8"/>
  <c r="S76" i="7"/>
  <c r="R103" i="7"/>
  <c r="R82" i="7"/>
  <c r="R90" i="7"/>
  <c r="R18" i="7"/>
  <c r="R14" i="7"/>
  <c r="P112" i="8"/>
  <c r="R6" i="7"/>
  <c r="Q84" i="7"/>
  <c r="P84" i="8"/>
  <c r="S92" i="7"/>
  <c r="Q100" i="7"/>
  <c r="P100" i="8"/>
  <c r="P47" i="8"/>
  <c r="R83" i="7"/>
  <c r="Q44" i="7"/>
  <c r="P44" i="8"/>
  <c r="R35" i="7"/>
  <c r="Q24" i="7"/>
  <c r="P24" i="8"/>
  <c r="S67" i="7"/>
  <c r="R15" i="7"/>
  <c r="Q72" i="7"/>
  <c r="P72" i="8"/>
  <c r="R9" i="7"/>
  <c r="R49" i="7"/>
  <c r="R26" i="7"/>
  <c r="R55" i="7"/>
  <c r="R89" i="7"/>
  <c r="P54" i="8"/>
  <c r="Q54" i="7"/>
  <c r="S71" i="7"/>
  <c r="Q91" i="7"/>
  <c r="P91" i="8"/>
  <c r="S38" i="7"/>
  <c r="S87" i="7"/>
  <c r="R94" i="7"/>
  <c r="P31" i="8"/>
  <c r="P63" i="8"/>
  <c r="P21" i="8"/>
  <c r="P113" i="8"/>
  <c r="P109" i="8"/>
  <c r="R33" i="7"/>
  <c r="P60" i="8"/>
  <c r="P98" i="8"/>
  <c r="Q51" i="7"/>
  <c r="P51" i="8"/>
  <c r="P79" i="8"/>
  <c r="P50" i="8"/>
  <c r="S46" i="7"/>
  <c r="R43" i="7"/>
  <c r="R10" i="7"/>
  <c r="P41" i="8"/>
  <c r="Q39" i="7"/>
  <c r="P39" i="8"/>
  <c r="P78" i="8"/>
  <c r="R93" i="7"/>
  <c r="P34" i="8"/>
  <c r="P99" i="8"/>
  <c r="P66" i="8"/>
  <c r="R63" i="7"/>
  <c r="R86" i="7"/>
  <c r="R21" i="7"/>
  <c r="R61" i="7"/>
  <c r="P111" i="8"/>
  <c r="R113" i="7"/>
  <c r="R101" i="7"/>
  <c r="Q12" i="7"/>
  <c r="P12" i="8"/>
  <c r="R105" i="7"/>
  <c r="Q32" i="7"/>
  <c r="P32" i="8"/>
  <c r="P57" i="8"/>
  <c r="Q57" i="7"/>
  <c r="P58" i="8"/>
  <c r="R79" i="7"/>
  <c r="P10" i="8"/>
  <c r="R41" i="7"/>
  <c r="P20" i="8"/>
  <c r="P23" i="8"/>
  <c r="R78" i="7"/>
  <c r="P93" i="8"/>
  <c r="P27" i="8"/>
  <c r="S96" i="7"/>
  <c r="S80" i="7"/>
  <c r="S98" i="7"/>
  <c r="R45" i="7"/>
  <c r="U73" i="7"/>
  <c r="Q7" i="7"/>
  <c r="P7" i="8"/>
  <c r="P76" i="8"/>
  <c r="P71" i="8"/>
  <c r="P92" i="8"/>
  <c r="P46" i="8"/>
  <c r="P52" i="8"/>
  <c r="P67" i="8"/>
  <c r="P80" i="8"/>
  <c r="P22" i="8"/>
  <c r="P48" i="8"/>
  <c r="P36" i="8"/>
  <c r="P19" i="8"/>
  <c r="P96" i="8"/>
  <c r="P74" i="8"/>
  <c r="P53" i="8"/>
  <c r="P106" i="8"/>
  <c r="R81" i="7"/>
  <c r="R25" i="7"/>
  <c r="Q11" i="7"/>
  <c r="P11" i="8"/>
  <c r="R29" i="7"/>
  <c r="P103" i="8"/>
  <c r="P82" i="8"/>
  <c r="P90" i="8"/>
  <c r="P18" i="8"/>
  <c r="P14" i="8"/>
  <c r="Q64" i="7"/>
  <c r="P64" i="8"/>
  <c r="P87" i="8"/>
  <c r="Q62" i="7"/>
  <c r="P62" i="8"/>
  <c r="P102" i="8"/>
  <c r="P6" i="8"/>
  <c r="R58" i="7"/>
  <c r="Q108" i="7"/>
  <c r="P108" i="8"/>
  <c r="S36" i="7"/>
  <c r="Q104" i="7"/>
  <c r="P104" i="8"/>
  <c r="T102" i="7"/>
  <c r="P83" i="8"/>
  <c r="S52" i="7"/>
  <c r="Q70" i="7"/>
  <c r="P70" i="8"/>
  <c r="P35" i="8"/>
  <c r="R20" i="7"/>
  <c r="P15" i="8"/>
  <c r="R27" i="7"/>
  <c r="P9" i="8"/>
  <c r="P49" i="8"/>
  <c r="T112" i="7"/>
  <c r="P28" i="8"/>
  <c r="Q28" i="7"/>
  <c r="Q29" i="8" s="1"/>
  <c r="Q68" i="7"/>
  <c r="P68" i="8"/>
  <c r="P97" i="8"/>
  <c r="L39" i="12" l="1"/>
  <c r="L22" i="12"/>
  <c r="M38" i="12"/>
  <c r="M40" i="12" s="1"/>
  <c r="M15" i="12"/>
  <c r="M14" i="12" s="1"/>
  <c r="L14" i="12"/>
  <c r="L16" i="12"/>
  <c r="AY88" i="11"/>
  <c r="AO88" i="11"/>
  <c r="AY19" i="11"/>
  <c r="AO19" i="11"/>
  <c r="AY74" i="11"/>
  <c r="AO74" i="11"/>
  <c r="AY75" i="11"/>
  <c r="AO75" i="11"/>
  <c r="AY105" i="11"/>
  <c r="AO105" i="11"/>
  <c r="AY107" i="11"/>
  <c r="AO107" i="11"/>
  <c r="AY25" i="11"/>
  <c r="AO25" i="11"/>
  <c r="AY71" i="11"/>
  <c r="AO71" i="11"/>
  <c r="AY33" i="11"/>
  <c r="AO33" i="11"/>
  <c r="AY29" i="11"/>
  <c r="AO29" i="11"/>
  <c r="AY87" i="11"/>
  <c r="AO87" i="11"/>
  <c r="AY22" i="11"/>
  <c r="AO22" i="11"/>
  <c r="AY69" i="11"/>
  <c r="AO69" i="11"/>
  <c r="AY103" i="11"/>
  <c r="AO103" i="11"/>
  <c r="AY82" i="11"/>
  <c r="AO82" i="11"/>
  <c r="AY96" i="11"/>
  <c r="AO96" i="11"/>
  <c r="AY21" i="11"/>
  <c r="AO21" i="11"/>
  <c r="AY12" i="11"/>
  <c r="AO12" i="11"/>
  <c r="AY8" i="11"/>
  <c r="AO8" i="11"/>
  <c r="AY17" i="11"/>
  <c r="AO17" i="11"/>
  <c r="AY46" i="11"/>
  <c r="AO46" i="11"/>
  <c r="AY86" i="11"/>
  <c r="AO86" i="11"/>
  <c r="AY18" i="11"/>
  <c r="AO18" i="11"/>
  <c r="AY36" i="11"/>
  <c r="AO36" i="11"/>
  <c r="AY76" i="11"/>
  <c r="AO76" i="11"/>
  <c r="AY78" i="11"/>
  <c r="AO78" i="11"/>
  <c r="AY92" i="11"/>
  <c r="AO92" i="11"/>
  <c r="AY60" i="11"/>
  <c r="AO60" i="11"/>
  <c r="AY80" i="11"/>
  <c r="AO80" i="11"/>
  <c r="AY31" i="11"/>
  <c r="AO31" i="11"/>
  <c r="AY79" i="11"/>
  <c r="AO79" i="11"/>
  <c r="AY14" i="11"/>
  <c r="AO14" i="11"/>
  <c r="AY81" i="11"/>
  <c r="AO81" i="11"/>
  <c r="AY68" i="11"/>
  <c r="AO68" i="11"/>
  <c r="AY97" i="11"/>
  <c r="AO97" i="11"/>
  <c r="AY30" i="11"/>
  <c r="AO30" i="11"/>
  <c r="AY85" i="11"/>
  <c r="AO85" i="11"/>
  <c r="AY91" i="11"/>
  <c r="AO91" i="11"/>
  <c r="AY70" i="11"/>
  <c r="AO70" i="11"/>
  <c r="AY28" i="11"/>
  <c r="AO28" i="11"/>
  <c r="L21" i="12"/>
  <c r="L23" i="12" s="1"/>
  <c r="AY41" i="11"/>
  <c r="AO41" i="11"/>
  <c r="AY90" i="11"/>
  <c r="AO90" i="11"/>
  <c r="AY67" i="11"/>
  <c r="M59" i="12" s="1"/>
  <c r="AO67" i="11"/>
  <c r="AY58" i="11"/>
  <c r="AO58" i="11"/>
  <c r="AY57" i="11"/>
  <c r="AO57" i="11"/>
  <c r="AY27" i="11"/>
  <c r="AO27" i="11"/>
  <c r="AY42" i="11"/>
  <c r="AO42" i="11"/>
  <c r="AY99" i="11"/>
  <c r="M61" i="12" s="1"/>
  <c r="AO99" i="11"/>
  <c r="AY72" i="11"/>
  <c r="AO72" i="11"/>
  <c r="AY9" i="11"/>
  <c r="AO9" i="11"/>
  <c r="AY53" i="11"/>
  <c r="AO53" i="11"/>
  <c r="AY45" i="11"/>
  <c r="AO45" i="11"/>
  <c r="AY63" i="11"/>
  <c r="AO63" i="11"/>
  <c r="AY40" i="11"/>
  <c r="AO40" i="11"/>
  <c r="AY102" i="11"/>
  <c r="AO102" i="11"/>
  <c r="AY98" i="11"/>
  <c r="AO98" i="11"/>
  <c r="AY64" i="11"/>
  <c r="AO64" i="11"/>
  <c r="AY73" i="11"/>
  <c r="AO73" i="11"/>
  <c r="AY34" i="11"/>
  <c r="AO34" i="11"/>
  <c r="AY43" i="11"/>
  <c r="AO43" i="11"/>
  <c r="AY39" i="11"/>
  <c r="AO39" i="11"/>
  <c r="AY32" i="11"/>
  <c r="AO32" i="11"/>
  <c r="AY10" i="11"/>
  <c r="AO10" i="11"/>
  <c r="AY83" i="11"/>
  <c r="M60" i="12" s="1"/>
  <c r="AO83" i="11"/>
  <c r="AY48" i="11"/>
  <c r="AO48" i="11"/>
  <c r="AY51" i="11"/>
  <c r="AO51" i="11"/>
  <c r="AY77" i="11"/>
  <c r="AO77" i="11"/>
  <c r="AY93" i="11"/>
  <c r="AO93" i="11"/>
  <c r="AY11" i="11"/>
  <c r="AO11" i="11"/>
  <c r="AY94" i="11"/>
  <c r="AO94" i="11"/>
  <c r="AY100" i="11"/>
  <c r="AO100" i="11"/>
  <c r="AY61" i="11"/>
  <c r="AO61" i="11"/>
  <c r="AY13" i="11"/>
  <c r="AO13" i="11"/>
  <c r="AY38" i="11"/>
  <c r="AO38" i="11"/>
  <c r="AY101" i="11"/>
  <c r="AO101" i="11"/>
  <c r="AY55" i="11"/>
  <c r="AO55" i="11"/>
  <c r="AY16" i="11"/>
  <c r="AO16" i="11"/>
  <c r="AY65" i="11"/>
  <c r="AO65" i="11"/>
  <c r="AY106" i="11"/>
  <c r="AO106" i="11"/>
  <c r="AY59" i="11"/>
  <c r="AO59" i="11"/>
  <c r="AY56" i="11"/>
  <c r="AO56" i="11"/>
  <c r="AY35" i="11"/>
  <c r="AO35" i="11"/>
  <c r="AY54" i="11"/>
  <c r="AO54" i="11"/>
  <c r="AY47" i="11"/>
  <c r="AO47" i="11"/>
  <c r="AY24" i="11"/>
  <c r="AO24" i="11"/>
  <c r="AY104" i="11"/>
  <c r="AO104" i="11"/>
  <c r="AY84" i="11"/>
  <c r="AO84" i="11"/>
  <c r="AY66" i="11"/>
  <c r="M20" i="12" s="1"/>
  <c r="AO66" i="11"/>
  <c r="AY49" i="11"/>
  <c r="AO49" i="11"/>
  <c r="AY52" i="11"/>
  <c r="AO52" i="11"/>
  <c r="AY44" i="11"/>
  <c r="AO44" i="11"/>
  <c r="AY62" i="11"/>
  <c r="AO62" i="11"/>
  <c r="AY7" i="11"/>
  <c r="AO7" i="11"/>
  <c r="AY6" i="11"/>
  <c r="AY89" i="11"/>
  <c r="AO89" i="11"/>
  <c r="AY20" i="11"/>
  <c r="AO20" i="11"/>
  <c r="AY50" i="11"/>
  <c r="AO50" i="11"/>
  <c r="AY26" i="11"/>
  <c r="AO26" i="11"/>
  <c r="AY37" i="11"/>
  <c r="AO37" i="11"/>
  <c r="AY108" i="11"/>
  <c r="AO108" i="11"/>
  <c r="AY23" i="11"/>
  <c r="AO23" i="11"/>
  <c r="AY95" i="11"/>
  <c r="AO95" i="11"/>
  <c r="AY15" i="11"/>
  <c r="AO15" i="11"/>
  <c r="Q47" i="8"/>
  <c r="T52" i="7"/>
  <c r="S105" i="7"/>
  <c r="S101" i="7"/>
  <c r="Q61" i="8"/>
  <c r="Q86" i="8"/>
  <c r="S43" i="7"/>
  <c r="Q94" i="8"/>
  <c r="Q26" i="8"/>
  <c r="Q15" i="8"/>
  <c r="S106" i="7"/>
  <c r="R16" i="7"/>
  <c r="Q16" i="8"/>
  <c r="Q59" i="8"/>
  <c r="R40" i="7"/>
  <c r="Q40" i="8"/>
  <c r="Q56" i="8"/>
  <c r="T22" i="7"/>
  <c r="S47" i="7"/>
  <c r="R8" i="7"/>
  <c r="R74" i="8" s="1"/>
  <c r="Q8" i="8"/>
  <c r="Q67" i="8"/>
  <c r="R104" i="7"/>
  <c r="Q104" i="8"/>
  <c r="R108" i="7"/>
  <c r="Q108" i="8"/>
  <c r="S29" i="7"/>
  <c r="Q41" i="8"/>
  <c r="Q113" i="8"/>
  <c r="S86" i="7"/>
  <c r="Q33" i="8"/>
  <c r="S94" i="7"/>
  <c r="S89" i="7"/>
  <c r="Q112" i="8"/>
  <c r="Q82" i="8"/>
  <c r="Q106" i="8"/>
  <c r="S99" i="7"/>
  <c r="S23" i="7"/>
  <c r="Q71" i="8"/>
  <c r="U112" i="7"/>
  <c r="Q27" i="8"/>
  <c r="S20" i="7"/>
  <c r="U102" i="7"/>
  <c r="T36" i="7"/>
  <c r="S58" i="7"/>
  <c r="R62" i="7"/>
  <c r="Q62" i="8"/>
  <c r="R11" i="7"/>
  <c r="Q11" i="8"/>
  <c r="S81" i="7"/>
  <c r="Q45" i="8"/>
  <c r="R57" i="7"/>
  <c r="Q57" i="8"/>
  <c r="Q105" i="8"/>
  <c r="Q101" i="8"/>
  <c r="S21" i="7"/>
  <c r="Q63" i="8"/>
  <c r="Q93" i="8"/>
  <c r="R39" i="7"/>
  <c r="Q39" i="8"/>
  <c r="Q43" i="8"/>
  <c r="T87" i="7"/>
  <c r="R91" i="7"/>
  <c r="Q91" i="8"/>
  <c r="S55" i="7"/>
  <c r="S49" i="7"/>
  <c r="R72" i="7"/>
  <c r="Q72" i="8"/>
  <c r="T67" i="7"/>
  <c r="S35" i="7"/>
  <c r="Q83" i="8"/>
  <c r="R100" i="7"/>
  <c r="Q100" i="8"/>
  <c r="R84" i="7"/>
  <c r="Q84" i="8"/>
  <c r="Q73" i="8"/>
  <c r="Q14" i="8"/>
  <c r="Q90" i="8"/>
  <c r="Q103" i="8"/>
  <c r="S53" i="7"/>
  <c r="S30" i="7"/>
  <c r="Q107" i="8"/>
  <c r="S42" i="7"/>
  <c r="Q17" i="8"/>
  <c r="Q66" i="8"/>
  <c r="R88" i="7"/>
  <c r="Q88" i="8"/>
  <c r="S97" i="7"/>
  <c r="S34" i="7"/>
  <c r="S60" i="7"/>
  <c r="S56" i="7"/>
  <c r="U110" i="7"/>
  <c r="S111" i="7"/>
  <c r="T48" i="7"/>
  <c r="R28" i="7"/>
  <c r="Q28" i="8"/>
  <c r="Q25" i="8"/>
  <c r="R7" i="7"/>
  <c r="Q7" i="8"/>
  <c r="Q92" i="8"/>
  <c r="Q76" i="8"/>
  <c r="Q36" i="8"/>
  <c r="Q98" i="8"/>
  <c r="Q80" i="8"/>
  <c r="Q96" i="8"/>
  <c r="Q48" i="8"/>
  <c r="Q19" i="8"/>
  <c r="Q87" i="8"/>
  <c r="Q38" i="8"/>
  <c r="Q52" i="8"/>
  <c r="Q22" i="8"/>
  <c r="S45" i="7"/>
  <c r="T80" i="7"/>
  <c r="Q79" i="8"/>
  <c r="S93" i="7"/>
  <c r="Q89" i="8"/>
  <c r="Q9" i="8"/>
  <c r="S83" i="7"/>
  <c r="Q102" i="8"/>
  <c r="Q6" i="8"/>
  <c r="S14" i="7"/>
  <c r="S90" i="7"/>
  <c r="S103" i="7"/>
  <c r="R13" i="7"/>
  <c r="Q13" i="8"/>
  <c r="R75" i="7"/>
  <c r="Q75" i="8"/>
  <c r="S107" i="7"/>
  <c r="S66" i="7"/>
  <c r="Q99" i="8"/>
  <c r="R85" i="7"/>
  <c r="Q85" i="8"/>
  <c r="Q50" i="8"/>
  <c r="S25" i="7"/>
  <c r="Q78" i="8"/>
  <c r="S79" i="7"/>
  <c r="S61" i="7"/>
  <c r="Q10" i="8"/>
  <c r="T38" i="7"/>
  <c r="T71" i="7"/>
  <c r="S26" i="7"/>
  <c r="S9" i="7"/>
  <c r="S15" i="7"/>
  <c r="R24" i="7"/>
  <c r="Q24" i="8"/>
  <c r="R44" i="7"/>
  <c r="Q44" i="8"/>
  <c r="T92" i="7"/>
  <c r="S6" i="7"/>
  <c r="Q18" i="8"/>
  <c r="Q109" i="8"/>
  <c r="Q74" i="8"/>
  <c r="Q77" i="8"/>
  <c r="T19" i="7"/>
  <c r="S50" i="7"/>
  <c r="S59" i="7"/>
  <c r="Q37" i="8"/>
  <c r="Q31" i="8"/>
  <c r="Q65" i="8"/>
  <c r="R68" i="7"/>
  <c r="Q68" i="8"/>
  <c r="S27" i="7"/>
  <c r="Q20" i="8"/>
  <c r="R70" i="7"/>
  <c r="Q70" i="8"/>
  <c r="Q58" i="8"/>
  <c r="R64" i="7"/>
  <c r="R65" i="8" s="1"/>
  <c r="Q64" i="8"/>
  <c r="Q81" i="8"/>
  <c r="V73" i="7"/>
  <c r="T98" i="7"/>
  <c r="T96" i="7"/>
  <c r="S78" i="7"/>
  <c r="S41" i="7"/>
  <c r="R32" i="7"/>
  <c r="Q32" i="8"/>
  <c r="R12" i="7"/>
  <c r="Q12" i="8"/>
  <c r="S113" i="7"/>
  <c r="Q21" i="8"/>
  <c r="S63" i="7"/>
  <c r="S10" i="7"/>
  <c r="T46" i="7"/>
  <c r="R51" i="7"/>
  <c r="Q51" i="8"/>
  <c r="S33" i="7"/>
  <c r="R54" i="7"/>
  <c r="Q54" i="8"/>
  <c r="Q55" i="8"/>
  <c r="Q49" i="8"/>
  <c r="Q35" i="8"/>
  <c r="Q46" i="8"/>
  <c r="Q110" i="8"/>
  <c r="S18" i="7"/>
  <c r="S82" i="7"/>
  <c r="T76" i="7"/>
  <c r="S109" i="7"/>
  <c r="R95" i="7"/>
  <c r="Q95" i="8"/>
  <c r="Q53" i="8"/>
  <c r="Q30" i="8"/>
  <c r="S74" i="7"/>
  <c r="S77" i="7"/>
  <c r="Q42" i="8"/>
  <c r="S17" i="7"/>
  <c r="Q97" i="8"/>
  <c r="Q34" i="8"/>
  <c r="R69" i="7"/>
  <c r="Q69" i="8"/>
  <c r="Q60" i="8"/>
  <c r="S37" i="7"/>
  <c r="S31" i="7"/>
  <c r="Q23" i="8"/>
  <c r="Q111" i="8"/>
  <c r="S65" i="7"/>
  <c r="M39" i="12" l="1"/>
  <c r="N38" i="12"/>
  <c r="N40" i="12" s="1"/>
  <c r="N15" i="12"/>
  <c r="N16" i="12" s="1"/>
  <c r="M22" i="12"/>
  <c r="M17" i="12"/>
  <c r="M16" i="12"/>
  <c r="AZ15" i="11"/>
  <c r="AP15" i="11"/>
  <c r="AZ50" i="11"/>
  <c r="AP50" i="11"/>
  <c r="AZ95" i="11"/>
  <c r="AP95" i="11"/>
  <c r="AZ108" i="11"/>
  <c r="AZ26" i="11"/>
  <c r="AP26" i="11"/>
  <c r="AZ20" i="11"/>
  <c r="AP20" i="11"/>
  <c r="M21" i="12"/>
  <c r="M23" i="12" s="1"/>
  <c r="AZ62" i="11"/>
  <c r="AP62" i="11"/>
  <c r="AZ52" i="11"/>
  <c r="AP52" i="11"/>
  <c r="AZ66" i="11"/>
  <c r="N20" i="12" s="1"/>
  <c r="AP66" i="11"/>
  <c r="AZ104" i="11"/>
  <c r="AP104" i="11"/>
  <c r="AZ47" i="11"/>
  <c r="AP47" i="11"/>
  <c r="AZ35" i="11"/>
  <c r="AP35" i="11"/>
  <c r="AZ59" i="11"/>
  <c r="AP59" i="11"/>
  <c r="AZ65" i="11"/>
  <c r="AP65" i="11"/>
  <c r="AZ55" i="11"/>
  <c r="AP55" i="11"/>
  <c r="AZ38" i="11"/>
  <c r="AP38" i="11"/>
  <c r="AZ61" i="11"/>
  <c r="AP61" i="11"/>
  <c r="AZ94" i="11"/>
  <c r="AP94" i="11"/>
  <c r="AZ93" i="11"/>
  <c r="AP93" i="11"/>
  <c r="AZ51" i="11"/>
  <c r="AP51" i="11"/>
  <c r="AZ83" i="11"/>
  <c r="N60" i="12" s="1"/>
  <c r="AP83" i="11"/>
  <c r="AZ32" i="11"/>
  <c r="AP32" i="11"/>
  <c r="AZ43" i="11"/>
  <c r="AP43" i="11"/>
  <c r="AZ73" i="11"/>
  <c r="AP73" i="11"/>
  <c r="AZ98" i="11"/>
  <c r="AP98" i="11"/>
  <c r="AZ40" i="11"/>
  <c r="AP40" i="11"/>
  <c r="AZ45" i="11"/>
  <c r="AP45" i="11"/>
  <c r="AZ9" i="11"/>
  <c r="AP9" i="11"/>
  <c r="AZ99" i="11"/>
  <c r="N61" i="12" s="1"/>
  <c r="AP99" i="11"/>
  <c r="AZ27" i="11"/>
  <c r="AP27" i="11"/>
  <c r="AZ58" i="11"/>
  <c r="AP58" i="11"/>
  <c r="AZ90" i="11"/>
  <c r="AP90" i="11"/>
  <c r="AZ70" i="11"/>
  <c r="AP70" i="11"/>
  <c r="AZ85" i="11"/>
  <c r="AP85" i="11"/>
  <c r="AZ97" i="11"/>
  <c r="AP97" i="11"/>
  <c r="AZ81" i="11"/>
  <c r="AP81" i="11"/>
  <c r="AZ79" i="11"/>
  <c r="AP79" i="11"/>
  <c r="AZ80" i="11"/>
  <c r="AP80" i="11"/>
  <c r="AZ92" i="11"/>
  <c r="AP92" i="11"/>
  <c r="AZ76" i="11"/>
  <c r="AP76" i="11"/>
  <c r="AZ18" i="11"/>
  <c r="AP18" i="11"/>
  <c r="AZ46" i="11"/>
  <c r="AP46" i="11"/>
  <c r="AZ8" i="11"/>
  <c r="AP8" i="11"/>
  <c r="AZ21" i="11"/>
  <c r="AP21" i="11"/>
  <c r="AZ82" i="11"/>
  <c r="AP82" i="11"/>
  <c r="AZ69" i="11"/>
  <c r="AP69" i="11"/>
  <c r="AZ87" i="11"/>
  <c r="AP87" i="11"/>
  <c r="AZ33" i="11"/>
  <c r="AP33" i="11"/>
  <c r="AZ25" i="11"/>
  <c r="AP25" i="11"/>
  <c r="AZ105" i="11"/>
  <c r="AP105" i="11"/>
  <c r="AZ74" i="11"/>
  <c r="AP74" i="11"/>
  <c r="AZ88" i="11"/>
  <c r="AP88" i="11"/>
  <c r="AZ23" i="11"/>
  <c r="AP23" i="11"/>
  <c r="AZ37" i="11"/>
  <c r="AP37" i="11"/>
  <c r="AZ89" i="11"/>
  <c r="AP89" i="11"/>
  <c r="AZ7" i="11"/>
  <c r="AP7" i="11"/>
  <c r="AZ6" i="11"/>
  <c r="AZ44" i="11"/>
  <c r="AP44" i="11"/>
  <c r="AZ49" i="11"/>
  <c r="AP49" i="11"/>
  <c r="AZ84" i="11"/>
  <c r="AP84" i="11"/>
  <c r="AZ24" i="11"/>
  <c r="AP24" i="11"/>
  <c r="AZ54" i="11"/>
  <c r="AP54" i="11"/>
  <c r="AZ56" i="11"/>
  <c r="AP56" i="11"/>
  <c r="AZ106" i="11"/>
  <c r="AP106" i="11"/>
  <c r="AZ16" i="11"/>
  <c r="AP16" i="11"/>
  <c r="AZ101" i="11"/>
  <c r="AP101" i="11"/>
  <c r="AZ13" i="11"/>
  <c r="AP13" i="11"/>
  <c r="AZ100" i="11"/>
  <c r="AP100" i="11"/>
  <c r="AZ11" i="11"/>
  <c r="AP11" i="11"/>
  <c r="AZ77" i="11"/>
  <c r="AP77" i="11"/>
  <c r="AZ48" i="11"/>
  <c r="AP48" i="11"/>
  <c r="AZ10" i="11"/>
  <c r="AP10" i="11"/>
  <c r="AZ39" i="11"/>
  <c r="AP39" i="11"/>
  <c r="AZ34" i="11"/>
  <c r="AP34" i="11"/>
  <c r="AZ64" i="11"/>
  <c r="AP64" i="11"/>
  <c r="AZ102" i="11"/>
  <c r="AP102" i="11"/>
  <c r="AZ63" i="11"/>
  <c r="AP63" i="11"/>
  <c r="AZ53" i="11"/>
  <c r="AP53" i="11"/>
  <c r="AZ72" i="11"/>
  <c r="AP72" i="11"/>
  <c r="AZ42" i="11"/>
  <c r="AP42" i="11"/>
  <c r="AZ57" i="11"/>
  <c r="AP57" i="11"/>
  <c r="AZ67" i="11"/>
  <c r="N59" i="12" s="1"/>
  <c r="AP67" i="11"/>
  <c r="AZ41" i="11"/>
  <c r="AP41" i="11"/>
  <c r="AZ28" i="11"/>
  <c r="AP28" i="11"/>
  <c r="AZ91" i="11"/>
  <c r="AP91" i="11"/>
  <c r="AZ30" i="11"/>
  <c r="AP30" i="11"/>
  <c r="AZ68" i="11"/>
  <c r="AP68" i="11"/>
  <c r="AZ14" i="11"/>
  <c r="AP14" i="11"/>
  <c r="AZ31" i="11"/>
  <c r="AP31" i="11"/>
  <c r="AZ60" i="11"/>
  <c r="AP60" i="11"/>
  <c r="AZ78" i="11"/>
  <c r="AP78" i="11"/>
  <c r="AZ36" i="11"/>
  <c r="AP36" i="11"/>
  <c r="AZ86" i="11"/>
  <c r="AP86" i="11"/>
  <c r="AZ17" i="11"/>
  <c r="AP17" i="11"/>
  <c r="AZ12" i="11"/>
  <c r="AP12" i="11"/>
  <c r="AZ96" i="11"/>
  <c r="AP96" i="11"/>
  <c r="AZ103" i="11"/>
  <c r="AP103" i="11"/>
  <c r="AZ22" i="11"/>
  <c r="AP22" i="11"/>
  <c r="AZ29" i="11"/>
  <c r="AP29" i="11"/>
  <c r="AZ71" i="11"/>
  <c r="AP71" i="11"/>
  <c r="AZ107" i="11"/>
  <c r="AP107" i="11"/>
  <c r="AZ75" i="11"/>
  <c r="AP75" i="11"/>
  <c r="AZ19" i="11"/>
  <c r="AP19" i="11"/>
  <c r="R10" i="8"/>
  <c r="T37" i="7"/>
  <c r="U76" i="7"/>
  <c r="T18" i="7"/>
  <c r="S12" i="7"/>
  <c r="R12" i="8"/>
  <c r="T41" i="7"/>
  <c r="W73" i="7"/>
  <c r="S68" i="7"/>
  <c r="R68" i="8"/>
  <c r="R59" i="8"/>
  <c r="R110" i="8"/>
  <c r="T15" i="7"/>
  <c r="S13" i="7"/>
  <c r="R13" i="8"/>
  <c r="T111" i="7"/>
  <c r="T34" i="7"/>
  <c r="R53" i="8"/>
  <c r="R58" i="8"/>
  <c r="R20" i="8"/>
  <c r="S40" i="7"/>
  <c r="R40" i="8"/>
  <c r="T82" i="7"/>
  <c r="R87" i="8"/>
  <c r="S51" i="7"/>
  <c r="R51" i="8"/>
  <c r="T10" i="7"/>
  <c r="R113" i="8"/>
  <c r="R36" i="8"/>
  <c r="T27" i="7"/>
  <c r="T59" i="7"/>
  <c r="R76" i="8"/>
  <c r="R112" i="8"/>
  <c r="T79" i="7"/>
  <c r="R14" i="8"/>
  <c r="R83" i="8"/>
  <c r="R93" i="8"/>
  <c r="U80" i="7"/>
  <c r="S7" i="7"/>
  <c r="R7" i="8"/>
  <c r="R46" i="8"/>
  <c r="R98" i="8"/>
  <c r="R19" i="8"/>
  <c r="R38" i="8"/>
  <c r="R96" i="8"/>
  <c r="R92" i="8"/>
  <c r="R71" i="8"/>
  <c r="R60" i="8"/>
  <c r="R97" i="8"/>
  <c r="T53" i="7"/>
  <c r="T58" i="7"/>
  <c r="V102" i="7"/>
  <c r="T86" i="7"/>
  <c r="R29" i="8"/>
  <c r="T106" i="7"/>
  <c r="R43" i="8"/>
  <c r="R48" i="8"/>
  <c r="T31" i="7"/>
  <c r="T109" i="7"/>
  <c r="R82" i="8"/>
  <c r="R33" i="8"/>
  <c r="R63" i="8"/>
  <c r="T113" i="7"/>
  <c r="S32" i="7"/>
  <c r="R32" i="8"/>
  <c r="R78" i="8"/>
  <c r="U98" i="7"/>
  <c r="R27" i="8"/>
  <c r="R50" i="8"/>
  <c r="R73" i="8"/>
  <c r="U92" i="7"/>
  <c r="S24" i="7"/>
  <c r="R24" i="8"/>
  <c r="T9" i="7"/>
  <c r="U71" i="7"/>
  <c r="R61" i="8"/>
  <c r="R66" i="8"/>
  <c r="S75" i="7"/>
  <c r="R75" i="8"/>
  <c r="T103" i="7"/>
  <c r="T14" i="7"/>
  <c r="T83" i="7"/>
  <c r="T93" i="7"/>
  <c r="R45" i="8"/>
  <c r="U48" i="7"/>
  <c r="V110" i="7"/>
  <c r="T60" i="7"/>
  <c r="T97" i="7"/>
  <c r="R30" i="8"/>
  <c r="U67" i="7"/>
  <c r="T49" i="7"/>
  <c r="S91" i="7"/>
  <c r="R91" i="8"/>
  <c r="R21" i="8"/>
  <c r="R81" i="8"/>
  <c r="R52" i="8"/>
  <c r="T23" i="7"/>
  <c r="T94" i="7"/>
  <c r="R86" i="8"/>
  <c r="T29" i="7"/>
  <c r="S104" i="7"/>
  <c r="R104" i="8"/>
  <c r="R47" i="8"/>
  <c r="T43" i="7"/>
  <c r="T101" i="7"/>
  <c r="U52" i="7"/>
  <c r="S95" i="7"/>
  <c r="R95" i="8"/>
  <c r="R67" i="8"/>
  <c r="S54" i="7"/>
  <c r="R54" i="8"/>
  <c r="U96" i="7"/>
  <c r="T6" i="7"/>
  <c r="S44" i="7"/>
  <c r="R44" i="8"/>
  <c r="T26" i="7"/>
  <c r="U38" i="7"/>
  <c r="R79" i="8"/>
  <c r="T25" i="7"/>
  <c r="T107" i="7"/>
  <c r="R90" i="8"/>
  <c r="S28" i="7"/>
  <c r="R28" i="8"/>
  <c r="R56" i="8"/>
  <c r="S88" i="7"/>
  <c r="R88" i="8"/>
  <c r="T42" i="7"/>
  <c r="T35" i="7"/>
  <c r="S72" i="7"/>
  <c r="R72" i="8"/>
  <c r="T55" i="7"/>
  <c r="U87" i="7"/>
  <c r="R80" i="8"/>
  <c r="T99" i="7"/>
  <c r="R89" i="8"/>
  <c r="S108" i="7"/>
  <c r="R108" i="8"/>
  <c r="R106" i="8"/>
  <c r="T105" i="7"/>
  <c r="T65" i="7"/>
  <c r="R31" i="8"/>
  <c r="R77" i="8"/>
  <c r="R109" i="8"/>
  <c r="T78" i="7"/>
  <c r="U19" i="7"/>
  <c r="R9" i="8"/>
  <c r="T66" i="7"/>
  <c r="R103" i="8"/>
  <c r="S100" i="7"/>
  <c r="R100" i="8"/>
  <c r="R49" i="8"/>
  <c r="S11" i="7"/>
  <c r="R11" i="8"/>
  <c r="R23" i="8"/>
  <c r="T89" i="7"/>
  <c r="S8" i="7"/>
  <c r="R8" i="8"/>
  <c r="U22" i="7"/>
  <c r="R101" i="8"/>
  <c r="R17" i="8"/>
  <c r="T77" i="7"/>
  <c r="R37" i="8"/>
  <c r="S69" i="7"/>
  <c r="R69" i="8"/>
  <c r="T17" i="7"/>
  <c r="T74" i="7"/>
  <c r="R18" i="8"/>
  <c r="T33" i="7"/>
  <c r="U46" i="7"/>
  <c r="T63" i="7"/>
  <c r="R41" i="8"/>
  <c r="S64" i="7"/>
  <c r="R64" i="8"/>
  <c r="R70" i="8"/>
  <c r="S70" i="7"/>
  <c r="T50" i="7"/>
  <c r="R102" i="8"/>
  <c r="R6" i="8"/>
  <c r="R15" i="8"/>
  <c r="R26" i="8"/>
  <c r="T61" i="7"/>
  <c r="R25" i="8"/>
  <c r="S85" i="7"/>
  <c r="R85" i="8"/>
  <c r="R107" i="8"/>
  <c r="T90" i="7"/>
  <c r="S90" i="8"/>
  <c r="T45" i="7"/>
  <c r="R111" i="8"/>
  <c r="T56" i="7"/>
  <c r="R34" i="8"/>
  <c r="R42" i="8"/>
  <c r="T30" i="7"/>
  <c r="S84" i="7"/>
  <c r="R84" i="8"/>
  <c r="R35" i="8"/>
  <c r="R55" i="8"/>
  <c r="S39" i="7"/>
  <c r="R39" i="8"/>
  <c r="T21" i="7"/>
  <c r="S57" i="7"/>
  <c r="R57" i="8"/>
  <c r="T81" i="7"/>
  <c r="S62" i="7"/>
  <c r="R62" i="8"/>
  <c r="U36" i="7"/>
  <c r="T20" i="7"/>
  <c r="V112" i="7"/>
  <c r="R99" i="8"/>
  <c r="R94" i="8"/>
  <c r="T47" i="7"/>
  <c r="S16" i="7"/>
  <c r="R16" i="8"/>
  <c r="R105" i="8"/>
  <c r="R22" i="8"/>
  <c r="N39" i="12" l="1"/>
  <c r="BA95" i="11"/>
  <c r="N14" i="12"/>
  <c r="O38" i="12"/>
  <c r="O40" i="12" s="1"/>
  <c r="O15" i="12"/>
  <c r="O14" i="12" s="1"/>
  <c r="N22" i="12"/>
  <c r="N17" i="12"/>
  <c r="BA50" i="11"/>
  <c r="BA19" i="11"/>
  <c r="BA107" i="11"/>
  <c r="BA29" i="11"/>
  <c r="BA103" i="11"/>
  <c r="BA12" i="11"/>
  <c r="BA86" i="11"/>
  <c r="BA78" i="11"/>
  <c r="BA31" i="11"/>
  <c r="BA68" i="11"/>
  <c r="BA91" i="11"/>
  <c r="BA41" i="11"/>
  <c r="BA57" i="11"/>
  <c r="BA72" i="11"/>
  <c r="BA63" i="11"/>
  <c r="BA64" i="11"/>
  <c r="BA39" i="11"/>
  <c r="BA48" i="11"/>
  <c r="BA11" i="11"/>
  <c r="BA13" i="11"/>
  <c r="BA16" i="11"/>
  <c r="BA56" i="11"/>
  <c r="BA24" i="11"/>
  <c r="BA49" i="11"/>
  <c r="N21" i="12"/>
  <c r="N23" i="12" s="1"/>
  <c r="BA89" i="11"/>
  <c r="BA23" i="11"/>
  <c r="BA74" i="11"/>
  <c r="BA25" i="11"/>
  <c r="BA87" i="11"/>
  <c r="BA82" i="11"/>
  <c r="BA8" i="11"/>
  <c r="BA18" i="11"/>
  <c r="BA92" i="11"/>
  <c r="BA79" i="11"/>
  <c r="BA97" i="11"/>
  <c r="BA70" i="11"/>
  <c r="BA58" i="11"/>
  <c r="BA99" i="11"/>
  <c r="O61" i="12" s="1"/>
  <c r="BA45" i="11"/>
  <c r="BA98" i="11"/>
  <c r="BA43" i="11"/>
  <c r="BA83" i="11"/>
  <c r="O60" i="12" s="1"/>
  <c r="BA93" i="11"/>
  <c r="BA61" i="11"/>
  <c r="BA55" i="11"/>
  <c r="BA59" i="11"/>
  <c r="BA47" i="11"/>
  <c r="BA66" i="11"/>
  <c r="O20" i="12" s="1"/>
  <c r="BA62" i="11"/>
  <c r="BA20" i="11"/>
  <c r="BA15" i="11"/>
  <c r="BA75" i="11"/>
  <c r="BA71" i="11"/>
  <c r="BA22" i="11"/>
  <c r="BA96" i="11"/>
  <c r="BA17" i="11"/>
  <c r="BA36" i="11"/>
  <c r="BA60" i="11"/>
  <c r="BA14" i="11"/>
  <c r="BA30" i="11"/>
  <c r="BA28" i="11"/>
  <c r="BA67" i="11"/>
  <c r="O59" i="12" s="1"/>
  <c r="BA42" i="11"/>
  <c r="BA53" i="11"/>
  <c r="BA102" i="11"/>
  <c r="BA34" i="11"/>
  <c r="BA10" i="11"/>
  <c r="BA77" i="11"/>
  <c r="BA100" i="11"/>
  <c r="BA101" i="11"/>
  <c r="BA106" i="11"/>
  <c r="BA54" i="11"/>
  <c r="BA84" i="11"/>
  <c r="BA44" i="11"/>
  <c r="BA7" i="11"/>
  <c r="BA6" i="11"/>
  <c r="BA37" i="11"/>
  <c r="BA88" i="11"/>
  <c r="BA105" i="11"/>
  <c r="BA33" i="11"/>
  <c r="BA69" i="11"/>
  <c r="BA21" i="11"/>
  <c r="BA46" i="11"/>
  <c r="BA76" i="11"/>
  <c r="BA80" i="11"/>
  <c r="BA81" i="11"/>
  <c r="BA85" i="11"/>
  <c r="BA90" i="11"/>
  <c r="BA27" i="11"/>
  <c r="BA9" i="11"/>
  <c r="BA40" i="11"/>
  <c r="BA73" i="11"/>
  <c r="BA32" i="11"/>
  <c r="BA51" i="11"/>
  <c r="BA94" i="11"/>
  <c r="BA38" i="11"/>
  <c r="BA65" i="11"/>
  <c r="BA35" i="11"/>
  <c r="BA104" i="11"/>
  <c r="BA52" i="11"/>
  <c r="BA26" i="11"/>
  <c r="U20" i="7"/>
  <c r="U30" i="7"/>
  <c r="U56" i="7"/>
  <c r="T85" i="7"/>
  <c r="S85" i="8"/>
  <c r="S38" i="8"/>
  <c r="S76" i="8"/>
  <c r="U17" i="7"/>
  <c r="S89" i="8"/>
  <c r="T11" i="7"/>
  <c r="S11" i="8"/>
  <c r="T100" i="7"/>
  <c r="S100" i="8"/>
  <c r="U66" i="7"/>
  <c r="V19" i="7"/>
  <c r="S22" i="8"/>
  <c r="U107" i="7"/>
  <c r="U43" i="7"/>
  <c r="S49" i="8"/>
  <c r="U60" i="7"/>
  <c r="V48" i="7"/>
  <c r="S83" i="8"/>
  <c r="S103" i="8"/>
  <c r="S9" i="8"/>
  <c r="S53" i="8"/>
  <c r="T7" i="7"/>
  <c r="S7" i="8"/>
  <c r="S19" i="8"/>
  <c r="T51" i="7"/>
  <c r="S51" i="8"/>
  <c r="U111" i="7"/>
  <c r="S15" i="8"/>
  <c r="S18" i="8"/>
  <c r="T62" i="7"/>
  <c r="S62" i="8"/>
  <c r="S57" i="8"/>
  <c r="T57" i="7"/>
  <c r="T39" i="7"/>
  <c r="S39" i="8"/>
  <c r="U77" i="7"/>
  <c r="V22" i="7"/>
  <c r="U89" i="7"/>
  <c r="S48" i="8"/>
  <c r="S71" i="8"/>
  <c r="S98" i="8"/>
  <c r="U99" i="7"/>
  <c r="S55" i="8"/>
  <c r="S35" i="8"/>
  <c r="S28" i="8"/>
  <c r="T28" i="7"/>
  <c r="V38" i="7"/>
  <c r="S101" i="8"/>
  <c r="S97" i="8"/>
  <c r="U53" i="7"/>
  <c r="S27" i="8"/>
  <c r="S10" i="8"/>
  <c r="U41" i="7"/>
  <c r="S81" i="8"/>
  <c r="S87" i="8"/>
  <c r="U47" i="7"/>
  <c r="W112" i="7"/>
  <c r="U81" i="7"/>
  <c r="U21" i="7"/>
  <c r="S30" i="8"/>
  <c r="S56" i="8"/>
  <c r="U45" i="7"/>
  <c r="U61" i="7"/>
  <c r="T70" i="7"/>
  <c r="S70" i="8"/>
  <c r="S96" i="8"/>
  <c r="S17" i="8"/>
  <c r="T8" i="7"/>
  <c r="T25" i="8" s="1"/>
  <c r="S8" i="8"/>
  <c r="S66" i="8"/>
  <c r="U78" i="7"/>
  <c r="S65" i="8"/>
  <c r="S42" i="8"/>
  <c r="S107" i="8"/>
  <c r="U26" i="7"/>
  <c r="S102" i="8"/>
  <c r="U6" i="7"/>
  <c r="T54" i="7"/>
  <c r="S54" i="8"/>
  <c r="S43" i="8"/>
  <c r="T104" i="7"/>
  <c r="S104" i="8"/>
  <c r="S94" i="8"/>
  <c r="T91" i="7"/>
  <c r="S91" i="8"/>
  <c r="V67" i="7"/>
  <c r="S60" i="8"/>
  <c r="U93" i="7"/>
  <c r="U14" i="7"/>
  <c r="T75" i="7"/>
  <c r="S75" i="8"/>
  <c r="V71" i="7"/>
  <c r="T24" i="7"/>
  <c r="S24" i="8"/>
  <c r="U113" i="7"/>
  <c r="U31" i="7"/>
  <c r="S106" i="8"/>
  <c r="U86" i="7"/>
  <c r="U58" i="7"/>
  <c r="U79" i="7"/>
  <c r="S59" i="8"/>
  <c r="U82" i="7"/>
  <c r="S111" i="8"/>
  <c r="T13" i="7"/>
  <c r="S13" i="8"/>
  <c r="X73" i="7"/>
  <c r="T12" i="7"/>
  <c r="S12" i="8"/>
  <c r="V76" i="7"/>
  <c r="V46" i="7"/>
  <c r="S77" i="8"/>
  <c r="U65" i="7"/>
  <c r="S99" i="8"/>
  <c r="V87" i="7"/>
  <c r="T72" i="7"/>
  <c r="S72" i="8"/>
  <c r="U42" i="7"/>
  <c r="S110" i="8"/>
  <c r="V52" i="7"/>
  <c r="S29" i="8"/>
  <c r="U94" i="7"/>
  <c r="S109" i="8"/>
  <c r="U106" i="7"/>
  <c r="S92" i="8"/>
  <c r="U59" i="7"/>
  <c r="S41" i="8"/>
  <c r="S37" i="8"/>
  <c r="T16" i="7"/>
  <c r="S16" i="8"/>
  <c r="S20" i="8"/>
  <c r="U90" i="7"/>
  <c r="S50" i="8"/>
  <c r="S63" i="8"/>
  <c r="U33" i="7"/>
  <c r="S74" i="8"/>
  <c r="S105" i="8"/>
  <c r="S25" i="8"/>
  <c r="T44" i="7"/>
  <c r="S44" i="8"/>
  <c r="S73" i="8"/>
  <c r="V96" i="7"/>
  <c r="U29" i="7"/>
  <c r="S23" i="8"/>
  <c r="U49" i="7"/>
  <c r="U83" i="7"/>
  <c r="U103" i="7"/>
  <c r="U9" i="7"/>
  <c r="V92" i="7"/>
  <c r="T32" i="7"/>
  <c r="S32" i="8"/>
  <c r="S46" i="8"/>
  <c r="U109" i="7"/>
  <c r="S52" i="8"/>
  <c r="W102" i="7"/>
  <c r="T40" i="7"/>
  <c r="S40" i="8"/>
  <c r="S34" i="8"/>
  <c r="S80" i="8"/>
  <c r="U15" i="7"/>
  <c r="T68" i="7"/>
  <c r="S68" i="8"/>
  <c r="U18" i="7"/>
  <c r="U37" i="7"/>
  <c r="S47" i="8"/>
  <c r="V36" i="7"/>
  <c r="S21" i="8"/>
  <c r="T84" i="7"/>
  <c r="S84" i="8"/>
  <c r="S45" i="8"/>
  <c r="S61" i="8"/>
  <c r="U50" i="7"/>
  <c r="T64" i="7"/>
  <c r="S64" i="8"/>
  <c r="U63" i="7"/>
  <c r="S33" i="8"/>
  <c r="U74" i="7"/>
  <c r="T69" i="7"/>
  <c r="S69" i="8"/>
  <c r="S67" i="8"/>
  <c r="S78" i="8"/>
  <c r="U105" i="7"/>
  <c r="T108" i="7"/>
  <c r="S108" i="8"/>
  <c r="U55" i="7"/>
  <c r="U35" i="7"/>
  <c r="T88" i="7"/>
  <c r="S88" i="8"/>
  <c r="U25" i="7"/>
  <c r="S26" i="8"/>
  <c r="S112" i="8"/>
  <c r="S6" i="8"/>
  <c r="T95" i="7"/>
  <c r="S95" i="8"/>
  <c r="U101" i="7"/>
  <c r="U23" i="7"/>
  <c r="U97" i="7"/>
  <c r="W110" i="7"/>
  <c r="S93" i="8"/>
  <c r="S14" i="8"/>
  <c r="V98" i="7"/>
  <c r="S113" i="8"/>
  <c r="S31" i="8"/>
  <c r="S86" i="8"/>
  <c r="S58" i="8"/>
  <c r="V80" i="7"/>
  <c r="S79" i="8"/>
  <c r="U27" i="7"/>
  <c r="U10" i="7"/>
  <c r="S82" i="8"/>
  <c r="U34" i="7"/>
  <c r="S36" i="8"/>
  <c r="O39" i="12" l="1"/>
  <c r="O22" i="12"/>
  <c r="K29" i="12"/>
  <c r="F29" i="12"/>
  <c r="G29" i="12"/>
  <c r="O29" i="12"/>
  <c r="N29" i="12"/>
  <c r="J29" i="12"/>
  <c r="M29" i="12"/>
  <c r="E29" i="12"/>
  <c r="L29" i="12"/>
  <c r="H29" i="12"/>
  <c r="I29" i="12"/>
  <c r="O17" i="12"/>
  <c r="O16" i="12"/>
  <c r="O21" i="12"/>
  <c r="O23" i="12" s="1"/>
  <c r="T43" i="8"/>
  <c r="T27" i="8"/>
  <c r="T97" i="8"/>
  <c r="T78" i="8"/>
  <c r="T50" i="8"/>
  <c r="T29" i="8"/>
  <c r="W80" i="7"/>
  <c r="T74" i="8"/>
  <c r="U84" i="7"/>
  <c r="T84" i="8"/>
  <c r="T109" i="8"/>
  <c r="V9" i="7"/>
  <c r="V83" i="7"/>
  <c r="V78" i="7"/>
  <c r="T47" i="8"/>
  <c r="T53" i="8"/>
  <c r="V89" i="7"/>
  <c r="V77" i="7"/>
  <c r="U51" i="7"/>
  <c r="T51" i="8"/>
  <c r="V107" i="7"/>
  <c r="T66" i="8"/>
  <c r="U85" i="7"/>
  <c r="T85" i="8"/>
  <c r="V35" i="7"/>
  <c r="U108" i="7"/>
  <c r="T108" i="8"/>
  <c r="V109" i="7"/>
  <c r="T103" i="8"/>
  <c r="T49" i="8"/>
  <c r="V29" i="7"/>
  <c r="T59" i="8"/>
  <c r="V106" i="7"/>
  <c r="V42" i="7"/>
  <c r="V65" i="7"/>
  <c r="T79" i="8"/>
  <c r="V31" i="7"/>
  <c r="U75" i="7"/>
  <c r="T75" i="8"/>
  <c r="V93" i="7"/>
  <c r="W67" i="7"/>
  <c r="T112" i="8"/>
  <c r="V61" i="7"/>
  <c r="V81" i="7"/>
  <c r="V41" i="7"/>
  <c r="T111" i="8"/>
  <c r="W48" i="7"/>
  <c r="T20" i="8"/>
  <c r="T10" i="8"/>
  <c r="T34" i="8"/>
  <c r="V10" i="7"/>
  <c r="T71" i="8"/>
  <c r="X110" i="7"/>
  <c r="T23" i="8"/>
  <c r="U88" i="7"/>
  <c r="T88" i="8"/>
  <c r="V55" i="7"/>
  <c r="V105" i="7"/>
  <c r="U69" i="7"/>
  <c r="T69" i="8"/>
  <c r="T63" i="8"/>
  <c r="V50" i="7"/>
  <c r="W36" i="7"/>
  <c r="T18" i="8"/>
  <c r="T15" i="8"/>
  <c r="T9" i="8"/>
  <c r="T83" i="8"/>
  <c r="W96" i="7"/>
  <c r="V33" i="7"/>
  <c r="V90" i="7"/>
  <c r="T94" i="8"/>
  <c r="W52" i="7"/>
  <c r="V82" i="7"/>
  <c r="T58" i="8"/>
  <c r="V113" i="7"/>
  <c r="W71" i="7"/>
  <c r="V14" i="7"/>
  <c r="U91" i="7"/>
  <c r="T91" i="8"/>
  <c r="T102" i="8"/>
  <c r="T6" i="8"/>
  <c r="V26" i="7"/>
  <c r="T8" i="8"/>
  <c r="U8" i="7"/>
  <c r="U70" i="7"/>
  <c r="T70" i="8"/>
  <c r="V45" i="7"/>
  <c r="V21" i="7"/>
  <c r="X112" i="7"/>
  <c r="V99" i="7"/>
  <c r="T89" i="8"/>
  <c r="T77" i="8"/>
  <c r="U57" i="7"/>
  <c r="T57" i="8"/>
  <c r="U7" i="7"/>
  <c r="T7" i="8"/>
  <c r="T96" i="8"/>
  <c r="T22" i="8"/>
  <c r="T87" i="8"/>
  <c r="T19" i="8"/>
  <c r="T46" i="8"/>
  <c r="T36" i="8"/>
  <c r="T80" i="8"/>
  <c r="T98" i="8"/>
  <c r="T92" i="8"/>
  <c r="T38" i="8"/>
  <c r="V60" i="7"/>
  <c r="T107" i="8"/>
  <c r="W19" i="7"/>
  <c r="T100" i="8"/>
  <c r="U100" i="7"/>
  <c r="T17" i="8"/>
  <c r="T30" i="8"/>
  <c r="V34" i="7"/>
  <c r="V23" i="7"/>
  <c r="U95" i="7"/>
  <c r="T95" i="8"/>
  <c r="T35" i="8"/>
  <c r="V63" i="7"/>
  <c r="V18" i="7"/>
  <c r="V15" i="7"/>
  <c r="U40" i="7"/>
  <c r="T40" i="8"/>
  <c r="U32" i="7"/>
  <c r="T32" i="8"/>
  <c r="T106" i="8"/>
  <c r="V94" i="7"/>
  <c r="U72" i="7"/>
  <c r="T72" i="8"/>
  <c r="T65" i="8"/>
  <c r="W46" i="7"/>
  <c r="U12" i="7"/>
  <c r="T12" i="8"/>
  <c r="U13" i="7"/>
  <c r="T13" i="8"/>
  <c r="V58" i="7"/>
  <c r="T31" i="8"/>
  <c r="T93" i="8"/>
  <c r="T52" i="8"/>
  <c r="T110" i="8"/>
  <c r="V6" i="7"/>
  <c r="T61" i="8"/>
  <c r="T81" i="8"/>
  <c r="T41" i="8"/>
  <c r="W38" i="7"/>
  <c r="V17" i="7"/>
  <c r="V30" i="7"/>
  <c r="V27" i="7"/>
  <c r="V97" i="7"/>
  <c r="T101" i="8"/>
  <c r="V25" i="7"/>
  <c r="V74" i="7"/>
  <c r="T37" i="8"/>
  <c r="T86" i="8"/>
  <c r="T24" i="8"/>
  <c r="U24" i="7"/>
  <c r="V47" i="7"/>
  <c r="V53" i="7"/>
  <c r="V66" i="7"/>
  <c r="U11" i="7"/>
  <c r="T11" i="8"/>
  <c r="T56" i="8"/>
  <c r="T76" i="8"/>
  <c r="W98" i="7"/>
  <c r="T67" i="8"/>
  <c r="V101" i="7"/>
  <c r="T55" i="8"/>
  <c r="T105" i="8"/>
  <c r="U64" i="7"/>
  <c r="T64" i="8"/>
  <c r="V37" i="7"/>
  <c r="U68" i="7"/>
  <c r="T68" i="8"/>
  <c r="X102" i="7"/>
  <c r="W92" i="7"/>
  <c r="V103" i="7"/>
  <c r="V49" i="7"/>
  <c r="U44" i="7"/>
  <c r="T44" i="8"/>
  <c r="T33" i="8"/>
  <c r="T90" i="8"/>
  <c r="U16" i="7"/>
  <c r="T16" i="8"/>
  <c r="V59" i="7"/>
  <c r="T42" i="8"/>
  <c r="W87" i="7"/>
  <c r="W76" i="7"/>
  <c r="Y73" i="7"/>
  <c r="T82" i="8"/>
  <c r="V79" i="7"/>
  <c r="V86" i="7"/>
  <c r="T113" i="8"/>
  <c r="T14" i="8"/>
  <c r="T48" i="8"/>
  <c r="U104" i="7"/>
  <c r="T104" i="8"/>
  <c r="U54" i="7"/>
  <c r="T54" i="8"/>
  <c r="T73" i="8"/>
  <c r="T26" i="8"/>
  <c r="T45" i="8"/>
  <c r="T21" i="8"/>
  <c r="U28" i="7"/>
  <c r="T28" i="8"/>
  <c r="T99" i="8"/>
  <c r="W22" i="7"/>
  <c r="U39" i="7"/>
  <c r="T39" i="8"/>
  <c r="U62" i="7"/>
  <c r="T62" i="8"/>
  <c r="V111" i="7"/>
  <c r="T60" i="8"/>
  <c r="V43" i="7"/>
  <c r="V56" i="7"/>
  <c r="U56" i="8"/>
  <c r="V20" i="7"/>
  <c r="U45" i="8" l="1"/>
  <c r="X22" i="7"/>
  <c r="V28" i="7"/>
  <c r="U28" i="8"/>
  <c r="W79" i="7"/>
  <c r="U27" i="8"/>
  <c r="X38" i="7"/>
  <c r="U15" i="8"/>
  <c r="U63" i="8"/>
  <c r="V95" i="7"/>
  <c r="U95" i="8"/>
  <c r="W34" i="7"/>
  <c r="U60" i="8"/>
  <c r="V8" i="7"/>
  <c r="U8" i="8"/>
  <c r="U113" i="8"/>
  <c r="V69" i="7"/>
  <c r="U69" i="8"/>
  <c r="W55" i="7"/>
  <c r="U10" i="8"/>
  <c r="U38" i="8"/>
  <c r="W106" i="7"/>
  <c r="U98" i="8"/>
  <c r="U77" i="8"/>
  <c r="U83" i="8"/>
  <c r="W56" i="7"/>
  <c r="V62" i="7"/>
  <c r="U62" i="8"/>
  <c r="U52" i="8"/>
  <c r="U103" i="8"/>
  <c r="W53" i="7"/>
  <c r="U110" i="8"/>
  <c r="W6" i="7"/>
  <c r="V13" i="7"/>
  <c r="U13" i="8"/>
  <c r="V32" i="7"/>
  <c r="U32" i="8"/>
  <c r="W60" i="7"/>
  <c r="V7" i="7"/>
  <c r="U7" i="8"/>
  <c r="U67" i="8"/>
  <c r="Y112" i="7"/>
  <c r="W14" i="7"/>
  <c r="W90" i="7"/>
  <c r="X96" i="7"/>
  <c r="U61" i="8"/>
  <c r="W107" i="7"/>
  <c r="W83" i="7"/>
  <c r="X80" i="7"/>
  <c r="U19" i="8"/>
  <c r="U111" i="8"/>
  <c r="W103" i="7"/>
  <c r="W37" i="7"/>
  <c r="W20" i="7"/>
  <c r="U43" i="8"/>
  <c r="W111" i="7"/>
  <c r="V39" i="7"/>
  <c r="U39" i="8"/>
  <c r="U71" i="8"/>
  <c r="U79" i="8"/>
  <c r="Z73" i="7"/>
  <c r="X87" i="7"/>
  <c r="W59" i="7"/>
  <c r="U49" i="8"/>
  <c r="U36" i="8"/>
  <c r="U22" i="8"/>
  <c r="W47" i="7"/>
  <c r="U92" i="8"/>
  <c r="U25" i="8"/>
  <c r="W97" i="7"/>
  <c r="W30" i="7"/>
  <c r="U73" i="8"/>
  <c r="U58" i="8"/>
  <c r="V12" i="7"/>
  <c r="U12" i="8"/>
  <c r="V40" i="7"/>
  <c r="U40" i="8"/>
  <c r="W18" i="7"/>
  <c r="U34" i="8"/>
  <c r="V100" i="7"/>
  <c r="U100" i="8"/>
  <c r="V57" i="7"/>
  <c r="U57" i="8"/>
  <c r="W99" i="7"/>
  <c r="W21" i="7"/>
  <c r="V70" i="7"/>
  <c r="U70" i="8"/>
  <c r="W26" i="7"/>
  <c r="V91" i="7"/>
  <c r="U91" i="8"/>
  <c r="X71" i="7"/>
  <c r="U82" i="8"/>
  <c r="W33" i="7"/>
  <c r="X36" i="7"/>
  <c r="U55" i="8"/>
  <c r="U80" i="8"/>
  <c r="U81" i="8"/>
  <c r="W93" i="7"/>
  <c r="W31" i="7"/>
  <c r="W65" i="7"/>
  <c r="U106" i="8"/>
  <c r="W29" i="7"/>
  <c r="W109" i="7"/>
  <c r="W35" i="7"/>
  <c r="V51" i="7"/>
  <c r="U51" i="8"/>
  <c r="W89" i="7"/>
  <c r="W78" i="7"/>
  <c r="W9" i="7"/>
  <c r="W43" i="7"/>
  <c r="V104" i="7"/>
  <c r="U104" i="8"/>
  <c r="W49" i="7"/>
  <c r="X92" i="7"/>
  <c r="V68" i="7"/>
  <c r="U68" i="8"/>
  <c r="U101" i="8"/>
  <c r="X98" i="7"/>
  <c r="V11" i="7"/>
  <c r="U11" i="8"/>
  <c r="U53" i="8"/>
  <c r="V24" i="7"/>
  <c r="U24" i="8"/>
  <c r="W25" i="7"/>
  <c r="U17" i="8"/>
  <c r="U102" i="8"/>
  <c r="U6" i="8"/>
  <c r="V72" i="7"/>
  <c r="U72" i="8"/>
  <c r="U14" i="8"/>
  <c r="W82" i="7"/>
  <c r="U90" i="8"/>
  <c r="U50" i="8"/>
  <c r="W81" i="7"/>
  <c r="U87" i="8"/>
  <c r="U107" i="8"/>
  <c r="U86" i="8"/>
  <c r="X76" i="7"/>
  <c r="V16" i="7"/>
  <c r="U16" i="8"/>
  <c r="V44" i="7"/>
  <c r="U44" i="8"/>
  <c r="U37" i="8"/>
  <c r="V64" i="7"/>
  <c r="U64" i="8"/>
  <c r="W101" i="7"/>
  <c r="U66" i="8"/>
  <c r="U74" i="8"/>
  <c r="W27" i="7"/>
  <c r="W17" i="7"/>
  <c r="X46" i="7"/>
  <c r="U94" i="8"/>
  <c r="W15" i="7"/>
  <c r="W63" i="7"/>
  <c r="U23" i="8"/>
  <c r="W45" i="7"/>
  <c r="W113" i="7"/>
  <c r="W50" i="7"/>
  <c r="U105" i="8"/>
  <c r="Y110" i="7"/>
  <c r="W10" i="7"/>
  <c r="U41" i="8"/>
  <c r="X67" i="7"/>
  <c r="V75" i="7"/>
  <c r="U75" i="8"/>
  <c r="U76" i="8"/>
  <c r="U42" i="8"/>
  <c r="V108" i="7"/>
  <c r="U108" i="8"/>
  <c r="W77" i="7"/>
  <c r="U20" i="8"/>
  <c r="V54" i="7"/>
  <c r="U54" i="8"/>
  <c r="W86" i="7"/>
  <c r="U59" i="8"/>
  <c r="U96" i="8"/>
  <c r="Y102" i="7"/>
  <c r="W66" i="7"/>
  <c r="U47" i="8"/>
  <c r="W74" i="7"/>
  <c r="U97" i="8"/>
  <c r="U30" i="8"/>
  <c r="U48" i="8"/>
  <c r="U112" i="8"/>
  <c r="W58" i="7"/>
  <c r="W94" i="7"/>
  <c r="U18" i="8"/>
  <c r="W23" i="7"/>
  <c r="X19" i="7"/>
  <c r="U99" i="8"/>
  <c r="U21" i="8"/>
  <c r="U26" i="8"/>
  <c r="X52" i="7"/>
  <c r="U33" i="8"/>
  <c r="W105" i="7"/>
  <c r="V88" i="7"/>
  <c r="U88" i="8"/>
  <c r="X48" i="7"/>
  <c r="W41" i="7"/>
  <c r="W61" i="7"/>
  <c r="U93" i="8"/>
  <c r="U31" i="8"/>
  <c r="U65" i="8"/>
  <c r="W42" i="7"/>
  <c r="U29" i="8"/>
  <c r="U109" i="8"/>
  <c r="U35" i="8"/>
  <c r="V85" i="7"/>
  <c r="U85" i="8"/>
  <c r="U89" i="8"/>
  <c r="U78" i="8"/>
  <c r="U9" i="8"/>
  <c r="V84" i="7"/>
  <c r="U84" i="8"/>
  <c r="U46" i="8"/>
  <c r="V56" i="8" l="1"/>
  <c r="W84" i="7"/>
  <c r="V84" i="8"/>
  <c r="V71" i="8"/>
  <c r="V66" i="8"/>
  <c r="X86" i="7"/>
  <c r="V77" i="8"/>
  <c r="V50" i="8"/>
  <c r="V27" i="8"/>
  <c r="V101" i="8"/>
  <c r="W11" i="7"/>
  <c r="V11" i="8"/>
  <c r="X31" i="7"/>
  <c r="X33" i="7"/>
  <c r="X20" i="7"/>
  <c r="Y80" i="7"/>
  <c r="Y96" i="7"/>
  <c r="V14" i="8"/>
  <c r="V112" i="8"/>
  <c r="X56" i="7"/>
  <c r="V106" i="8"/>
  <c r="V55" i="8"/>
  <c r="W85" i="7"/>
  <c r="V85" i="8"/>
  <c r="V42" i="8"/>
  <c r="X41" i="7"/>
  <c r="W88" i="7"/>
  <c r="V88" i="8"/>
  <c r="Y19" i="7"/>
  <c r="V94" i="8"/>
  <c r="X45" i="7"/>
  <c r="V15" i="8"/>
  <c r="Y46" i="7"/>
  <c r="X27" i="7"/>
  <c r="X101" i="7"/>
  <c r="V43" i="8"/>
  <c r="V51" i="8"/>
  <c r="W51" i="7"/>
  <c r="V33" i="8"/>
  <c r="V99" i="8"/>
  <c r="X18" i="7"/>
  <c r="W12" i="7"/>
  <c r="V12" i="8"/>
  <c r="V30" i="8"/>
  <c r="X111" i="7"/>
  <c r="V37" i="8"/>
  <c r="V90" i="8"/>
  <c r="X14" i="7"/>
  <c r="V19" i="8"/>
  <c r="V73" i="8"/>
  <c r="V53" i="8"/>
  <c r="X106" i="7"/>
  <c r="X55" i="7"/>
  <c r="X34" i="7"/>
  <c r="V79" i="8"/>
  <c r="V61" i="8"/>
  <c r="X94" i="7"/>
  <c r="X61" i="7"/>
  <c r="Y48" i="7"/>
  <c r="X105" i="7"/>
  <c r="Y52" i="7"/>
  <c r="X23" i="7"/>
  <c r="V58" i="8"/>
  <c r="Z102" i="7"/>
  <c r="V86" i="8"/>
  <c r="W108" i="7"/>
  <c r="V108" i="8"/>
  <c r="W75" i="7"/>
  <c r="V75" i="8"/>
  <c r="V10" i="8"/>
  <c r="X113" i="7"/>
  <c r="V63" i="8"/>
  <c r="X17" i="7"/>
  <c r="W64" i="7"/>
  <c r="V64" i="8"/>
  <c r="X81" i="7"/>
  <c r="X82" i="7"/>
  <c r="X25" i="7"/>
  <c r="Y92" i="7"/>
  <c r="W104" i="7"/>
  <c r="V104" i="8"/>
  <c r="X9" i="7"/>
  <c r="X89" i="7"/>
  <c r="X35" i="7"/>
  <c r="V29" i="8"/>
  <c r="V31" i="8"/>
  <c r="Y36" i="7"/>
  <c r="V26" i="8"/>
  <c r="V21" i="8"/>
  <c r="W40" i="7"/>
  <c r="V40" i="8"/>
  <c r="V97" i="8"/>
  <c r="V47" i="8"/>
  <c r="X59" i="7"/>
  <c r="AA73" i="7"/>
  <c r="W39" i="7"/>
  <c r="V39" i="8"/>
  <c r="V20" i="8"/>
  <c r="V103" i="8"/>
  <c r="V107" i="8"/>
  <c r="V52" i="8"/>
  <c r="Z112" i="7"/>
  <c r="V60" i="8"/>
  <c r="W32" i="7"/>
  <c r="V32" i="8"/>
  <c r="V110" i="8"/>
  <c r="X6" i="7"/>
  <c r="W69" i="7"/>
  <c r="V69" i="8"/>
  <c r="W95" i="7"/>
  <c r="V95" i="8"/>
  <c r="Y38" i="7"/>
  <c r="V41" i="8"/>
  <c r="V36" i="8"/>
  <c r="X58" i="7"/>
  <c r="X10" i="7"/>
  <c r="V45" i="8"/>
  <c r="X63" i="7"/>
  <c r="W16" i="7"/>
  <c r="V16" i="8"/>
  <c r="V49" i="8"/>
  <c r="X43" i="7"/>
  <c r="V78" i="8"/>
  <c r="V109" i="8"/>
  <c r="Y71" i="7"/>
  <c r="X26" i="7"/>
  <c r="X21" i="7"/>
  <c r="W57" i="7"/>
  <c r="V57" i="8"/>
  <c r="V18" i="8"/>
  <c r="V38" i="8"/>
  <c r="X97" i="7"/>
  <c r="X47" i="7"/>
  <c r="V92" i="8"/>
  <c r="V111" i="8"/>
  <c r="X103" i="7"/>
  <c r="X107" i="7"/>
  <c r="X60" i="7"/>
  <c r="V34" i="8"/>
  <c r="W28" i="7"/>
  <c r="V28" i="8"/>
  <c r="V74" i="8"/>
  <c r="X66" i="7"/>
  <c r="X77" i="7"/>
  <c r="Y67" i="7"/>
  <c r="X50" i="7"/>
  <c r="W24" i="7"/>
  <c r="V24" i="8"/>
  <c r="W68" i="7"/>
  <c r="V68" i="8"/>
  <c r="X49" i="7"/>
  <c r="X78" i="7"/>
  <c r="X109" i="7"/>
  <c r="V65" i="8"/>
  <c r="V93" i="8"/>
  <c r="Y87" i="7"/>
  <c r="V83" i="8"/>
  <c r="W13" i="7"/>
  <c r="V13" i="8"/>
  <c r="X42" i="7"/>
  <c r="V105" i="8"/>
  <c r="V23" i="8"/>
  <c r="X74" i="7"/>
  <c r="V87" i="8"/>
  <c r="W54" i="7"/>
  <c r="V54" i="8"/>
  <c r="Z110" i="7"/>
  <c r="V113" i="8"/>
  <c r="X15" i="7"/>
  <c r="V17" i="8"/>
  <c r="W44" i="7"/>
  <c r="V44" i="8"/>
  <c r="Y76" i="7"/>
  <c r="V81" i="8"/>
  <c r="V82" i="8"/>
  <c r="W72" i="7"/>
  <c r="V72" i="8"/>
  <c r="V25" i="8"/>
  <c r="Y98" i="7"/>
  <c r="V9" i="8"/>
  <c r="V89" i="8"/>
  <c r="V35" i="8"/>
  <c r="X29" i="7"/>
  <c r="X65" i="7"/>
  <c r="X93" i="7"/>
  <c r="W91" i="7"/>
  <c r="V91" i="8"/>
  <c r="W70" i="7"/>
  <c r="V70" i="8"/>
  <c r="X99" i="7"/>
  <c r="W100" i="7"/>
  <c r="V100" i="8"/>
  <c r="X30" i="7"/>
  <c r="V98" i="8"/>
  <c r="V59" i="8"/>
  <c r="X37" i="7"/>
  <c r="X83" i="7"/>
  <c r="V48" i="8"/>
  <c r="X90" i="7"/>
  <c r="W7" i="7"/>
  <c r="W33" i="8" s="1"/>
  <c r="V7" i="8"/>
  <c r="V96" i="8"/>
  <c r="V46" i="8"/>
  <c r="V22" i="8"/>
  <c r="V80" i="8"/>
  <c r="V67" i="8"/>
  <c r="V76" i="8"/>
  <c r="V102" i="8"/>
  <c r="V6" i="8"/>
  <c r="X53" i="7"/>
  <c r="W62" i="7"/>
  <c r="V62" i="8"/>
  <c r="W8" i="7"/>
  <c r="V8" i="8"/>
  <c r="X79" i="7"/>
  <c r="Y22" i="7"/>
  <c r="Y30" i="7" l="1"/>
  <c r="X91" i="7"/>
  <c r="W91" i="8"/>
  <c r="Y65" i="7"/>
  <c r="Z87" i="7"/>
  <c r="Y49" i="7"/>
  <c r="X24" i="7"/>
  <c r="W24" i="8"/>
  <c r="Z67" i="7"/>
  <c r="Y66" i="7"/>
  <c r="Y97" i="7"/>
  <c r="X57" i="7"/>
  <c r="W57" i="8"/>
  <c r="Y26" i="7"/>
  <c r="AA112" i="7"/>
  <c r="X104" i="7"/>
  <c r="W104" i="8"/>
  <c r="Y81" i="7"/>
  <c r="Y17" i="7"/>
  <c r="Z48" i="7"/>
  <c r="Y106" i="7"/>
  <c r="Z80" i="7"/>
  <c r="W93" i="8"/>
  <c r="W29" i="8"/>
  <c r="W78" i="8"/>
  <c r="W60" i="8"/>
  <c r="W103" i="8"/>
  <c r="W47" i="8"/>
  <c r="W21" i="8"/>
  <c r="W43" i="8"/>
  <c r="Y10" i="7"/>
  <c r="W112" i="8"/>
  <c r="W6" i="8"/>
  <c r="X32" i="7"/>
  <c r="W32" i="8"/>
  <c r="W59" i="8"/>
  <c r="W9" i="8"/>
  <c r="W23" i="8"/>
  <c r="W55" i="8"/>
  <c r="Y14" i="7"/>
  <c r="W18" i="8"/>
  <c r="X51" i="7"/>
  <c r="W51" i="8"/>
  <c r="Y101" i="7"/>
  <c r="Z46" i="7"/>
  <c r="X88" i="7"/>
  <c r="W88" i="8"/>
  <c r="W79" i="8"/>
  <c r="X8" i="7"/>
  <c r="W8" i="8"/>
  <c r="Y53" i="7"/>
  <c r="Y90" i="7"/>
  <c r="W37" i="8"/>
  <c r="W30" i="8"/>
  <c r="W99" i="8"/>
  <c r="W65" i="8"/>
  <c r="Z98" i="7"/>
  <c r="Y15" i="7"/>
  <c r="Y74" i="7"/>
  <c r="Y42" i="7"/>
  <c r="W109" i="8"/>
  <c r="W49" i="8"/>
  <c r="W66" i="8"/>
  <c r="X28" i="7"/>
  <c r="W28" i="8"/>
  <c r="W107" i="8"/>
  <c r="W97" i="8"/>
  <c r="W26" i="8"/>
  <c r="Y63" i="7"/>
  <c r="W58" i="8"/>
  <c r="W102" i="8"/>
  <c r="W89" i="8"/>
  <c r="W25" i="8"/>
  <c r="W81" i="8"/>
  <c r="W17" i="8"/>
  <c r="Y113" i="7"/>
  <c r="AA102" i="7"/>
  <c r="W94" i="8"/>
  <c r="W34" i="8"/>
  <c r="W106" i="8"/>
  <c r="Y27" i="7"/>
  <c r="W45" i="8"/>
  <c r="Z19" i="7"/>
  <c r="Y41" i="7"/>
  <c r="Y79" i="7"/>
  <c r="Y37" i="7"/>
  <c r="Y99" i="7"/>
  <c r="X44" i="7"/>
  <c r="W44" i="8"/>
  <c r="X54" i="7"/>
  <c r="W54" i="8"/>
  <c r="Y109" i="7"/>
  <c r="Y107" i="7"/>
  <c r="Y58" i="7"/>
  <c r="Z38" i="7"/>
  <c r="X69" i="7"/>
  <c r="W69" i="8"/>
  <c r="W73" i="8"/>
  <c r="AB73" i="7"/>
  <c r="Y89" i="7"/>
  <c r="Y25" i="7"/>
  <c r="X108" i="7"/>
  <c r="W108" i="8"/>
  <c r="Z52" i="7"/>
  <c r="Y94" i="7"/>
  <c r="Y34" i="7"/>
  <c r="W14" i="8"/>
  <c r="W111" i="8"/>
  <c r="X12" i="7"/>
  <c r="W12" i="8"/>
  <c r="W101" i="8"/>
  <c r="Y45" i="7"/>
  <c r="Y33" i="7"/>
  <c r="X11" i="7"/>
  <c r="W11" i="8"/>
  <c r="W38" i="8"/>
  <c r="X62" i="7"/>
  <c r="W62" i="8"/>
  <c r="X7" i="7"/>
  <c r="W7" i="8"/>
  <c r="W36" i="8"/>
  <c r="W92" i="8"/>
  <c r="W52" i="8"/>
  <c r="W48" i="8"/>
  <c r="W22" i="8"/>
  <c r="W87" i="8"/>
  <c r="W46" i="8"/>
  <c r="W96" i="8"/>
  <c r="W80" i="8"/>
  <c r="W71" i="8"/>
  <c r="W98" i="8"/>
  <c r="W76" i="8"/>
  <c r="W67" i="8"/>
  <c r="W19" i="8"/>
  <c r="W83" i="8"/>
  <c r="X13" i="7"/>
  <c r="W13" i="8"/>
  <c r="W50" i="8"/>
  <c r="W77" i="8"/>
  <c r="X16" i="7"/>
  <c r="W16" i="8"/>
  <c r="W35" i="8"/>
  <c r="W82" i="8"/>
  <c r="W105" i="8"/>
  <c r="W61" i="8"/>
  <c r="Y111" i="7"/>
  <c r="W56" i="8"/>
  <c r="W20" i="8"/>
  <c r="W31" i="8"/>
  <c r="W86" i="8"/>
  <c r="Z22" i="7"/>
  <c r="W53" i="8"/>
  <c r="W90" i="8"/>
  <c r="Y83" i="7"/>
  <c r="X100" i="7"/>
  <c r="W100" i="8"/>
  <c r="X70" i="7"/>
  <c r="W70" i="8"/>
  <c r="Y93" i="7"/>
  <c r="Y29" i="7"/>
  <c r="X72" i="7"/>
  <c r="W72" i="8"/>
  <c r="Z76" i="7"/>
  <c r="W15" i="8"/>
  <c r="AA110" i="7"/>
  <c r="W74" i="8"/>
  <c r="W42" i="8"/>
  <c r="Y78" i="7"/>
  <c r="X68" i="7"/>
  <c r="W68" i="8"/>
  <c r="Y50" i="7"/>
  <c r="Y77" i="7"/>
  <c r="Y60" i="7"/>
  <c r="Y103" i="7"/>
  <c r="Y47" i="7"/>
  <c r="Y21" i="7"/>
  <c r="Z71" i="7"/>
  <c r="Y43" i="7"/>
  <c r="W63" i="8"/>
  <c r="W10" i="8"/>
  <c r="X95" i="7"/>
  <c r="W95" i="8"/>
  <c r="W110" i="8"/>
  <c r="Y6" i="7"/>
  <c r="X39" i="7"/>
  <c r="W39" i="8"/>
  <c r="Y59" i="7"/>
  <c r="X40" i="7"/>
  <c r="W40" i="8"/>
  <c r="Z36" i="7"/>
  <c r="Y35" i="7"/>
  <c r="Y9" i="7"/>
  <c r="Z92" i="7"/>
  <c r="Y82" i="7"/>
  <c r="X64" i="7"/>
  <c r="W64" i="8"/>
  <c r="W113" i="8"/>
  <c r="X75" i="7"/>
  <c r="W75" i="8"/>
  <c r="Y23" i="7"/>
  <c r="Y105" i="7"/>
  <c r="Y61" i="7"/>
  <c r="Y55" i="7"/>
  <c r="Y18" i="7"/>
  <c r="W27" i="8"/>
  <c r="W41" i="8"/>
  <c r="X85" i="7"/>
  <c r="W85" i="8"/>
  <c r="Y56" i="7"/>
  <c r="Z96" i="7"/>
  <c r="Y20" i="7"/>
  <c r="Y31" i="7"/>
  <c r="Y86" i="7"/>
  <c r="X84" i="7"/>
  <c r="W84" i="8"/>
  <c r="X27" i="8" l="1"/>
  <c r="X25" i="8"/>
  <c r="Y69" i="7"/>
  <c r="X69" i="8"/>
  <c r="Z109" i="7"/>
  <c r="Y44" i="7"/>
  <c r="X44" i="8"/>
  <c r="Z37" i="7"/>
  <c r="Z41" i="7"/>
  <c r="Z90" i="7"/>
  <c r="Y8" i="7"/>
  <c r="X8" i="8"/>
  <c r="Z14" i="7"/>
  <c r="AA48" i="7"/>
  <c r="AB112" i="7"/>
  <c r="Z66" i="7"/>
  <c r="Y91" i="7"/>
  <c r="X91" i="8"/>
  <c r="Z18" i="7"/>
  <c r="Z61" i="7"/>
  <c r="Z23" i="7"/>
  <c r="X112" i="8"/>
  <c r="Z47" i="7"/>
  <c r="Z50" i="7"/>
  <c r="Z78" i="7"/>
  <c r="AB110" i="7"/>
  <c r="X111" i="8"/>
  <c r="Y7" i="7"/>
  <c r="Y48" i="8" s="1"/>
  <c r="X7" i="8"/>
  <c r="X98" i="8"/>
  <c r="X96" i="8"/>
  <c r="X71" i="8"/>
  <c r="X38" i="8"/>
  <c r="X67" i="8"/>
  <c r="X87" i="8"/>
  <c r="X92" i="8"/>
  <c r="X36" i="8"/>
  <c r="X76" i="8"/>
  <c r="X22" i="8"/>
  <c r="X46" i="8"/>
  <c r="X45" i="8"/>
  <c r="Y12" i="7"/>
  <c r="X12" i="8"/>
  <c r="AA52" i="7"/>
  <c r="Z25" i="7"/>
  <c r="AC73" i="7"/>
  <c r="X107" i="8"/>
  <c r="X99" i="8"/>
  <c r="Z27" i="7"/>
  <c r="X48" i="8"/>
  <c r="X113" i="8"/>
  <c r="X63" i="8"/>
  <c r="X53" i="8"/>
  <c r="AA46" i="7"/>
  <c r="X10" i="8"/>
  <c r="X97" i="8"/>
  <c r="X49" i="8"/>
  <c r="X65" i="8"/>
  <c r="X30" i="8"/>
  <c r="Z86" i="7"/>
  <c r="Z20" i="7"/>
  <c r="Z56" i="7"/>
  <c r="X19" i="8"/>
  <c r="X55" i="8"/>
  <c r="X105" i="8"/>
  <c r="Y64" i="7"/>
  <c r="X64" i="8"/>
  <c r="AA92" i="7"/>
  <c r="Z35" i="7"/>
  <c r="Y40" i="7"/>
  <c r="X40" i="8"/>
  <c r="Y39" i="7"/>
  <c r="X39" i="8"/>
  <c r="X73" i="8"/>
  <c r="X43" i="8"/>
  <c r="X21" i="8"/>
  <c r="X103" i="8"/>
  <c r="X77" i="8"/>
  <c r="Y72" i="7"/>
  <c r="X72" i="8"/>
  <c r="Z93" i="7"/>
  <c r="Y100" i="7"/>
  <c r="X100" i="8"/>
  <c r="Z111" i="7"/>
  <c r="X11" i="8"/>
  <c r="Y11" i="7"/>
  <c r="Z45" i="7"/>
  <c r="X94" i="8"/>
  <c r="X89" i="8"/>
  <c r="AA38" i="7"/>
  <c r="Z107" i="7"/>
  <c r="Y54" i="7"/>
  <c r="X54" i="8"/>
  <c r="Z99" i="7"/>
  <c r="Z79" i="7"/>
  <c r="AA19" i="7"/>
  <c r="X52" i="8"/>
  <c r="Z113" i="7"/>
  <c r="Z63" i="7"/>
  <c r="Z74" i="7"/>
  <c r="AA98" i="7"/>
  <c r="Z53" i="7"/>
  <c r="X101" i="8"/>
  <c r="Y32" i="7"/>
  <c r="X32" i="8"/>
  <c r="Z10" i="7"/>
  <c r="Z106" i="7"/>
  <c r="X17" i="8"/>
  <c r="Y104" i="7"/>
  <c r="X104" i="8"/>
  <c r="Z26" i="7"/>
  <c r="Z97" i="7"/>
  <c r="AA67" i="7"/>
  <c r="Z49" i="7"/>
  <c r="Z65" i="7"/>
  <c r="Z30" i="7"/>
  <c r="Y84" i="7"/>
  <c r="X84" i="8"/>
  <c r="Z31" i="7"/>
  <c r="AA96" i="7"/>
  <c r="Y85" i="7"/>
  <c r="X85" i="8"/>
  <c r="X18" i="8"/>
  <c r="X61" i="8"/>
  <c r="X23" i="8"/>
  <c r="Z82" i="7"/>
  <c r="Z9" i="7"/>
  <c r="AA36" i="7"/>
  <c r="Z59" i="7"/>
  <c r="X102" i="8"/>
  <c r="Z6" i="7"/>
  <c r="X47" i="8"/>
  <c r="X60" i="8"/>
  <c r="X50" i="8"/>
  <c r="X78" i="8"/>
  <c r="AA76" i="7"/>
  <c r="Z29" i="7"/>
  <c r="Y70" i="7"/>
  <c r="X70" i="8"/>
  <c r="Z83" i="7"/>
  <c r="AA22" i="7"/>
  <c r="Y16" i="7"/>
  <c r="X16" i="8"/>
  <c r="Y13" i="7"/>
  <c r="X13" i="8"/>
  <c r="Z33" i="7"/>
  <c r="X34" i="8"/>
  <c r="Z58" i="7"/>
  <c r="AB102" i="7"/>
  <c r="Z42" i="7"/>
  <c r="Z15" i="7"/>
  <c r="AA80" i="7"/>
  <c r="Z81" i="7"/>
  <c r="Y57" i="7"/>
  <c r="X57" i="8"/>
  <c r="Y24" i="7"/>
  <c r="X24" i="8"/>
  <c r="AA87" i="7"/>
  <c r="X86" i="8"/>
  <c r="X20" i="8"/>
  <c r="X56" i="8"/>
  <c r="X35" i="8"/>
  <c r="AA71" i="7"/>
  <c r="Z60" i="7"/>
  <c r="X93" i="8"/>
  <c r="Z34" i="7"/>
  <c r="X79" i="8"/>
  <c r="X74" i="8"/>
  <c r="Y51" i="7"/>
  <c r="X51" i="8"/>
  <c r="X106" i="8"/>
  <c r="Z17" i="7"/>
  <c r="X26" i="8"/>
  <c r="X31" i="8"/>
  <c r="Z55" i="7"/>
  <c r="Z105" i="7"/>
  <c r="Y75" i="7"/>
  <c r="X75" i="8"/>
  <c r="X82" i="8"/>
  <c r="X9" i="8"/>
  <c r="X59" i="8"/>
  <c r="X110" i="8"/>
  <c r="X6" i="8"/>
  <c r="Y95" i="7"/>
  <c r="X95" i="8"/>
  <c r="Z43" i="7"/>
  <c r="Z21" i="7"/>
  <c r="Z103" i="7"/>
  <c r="Z77" i="7"/>
  <c r="Y68" i="7"/>
  <c r="X68" i="8"/>
  <c r="X29" i="8"/>
  <c r="X83" i="8"/>
  <c r="Y62" i="7"/>
  <c r="X62" i="8"/>
  <c r="X33" i="8"/>
  <c r="Z94" i="7"/>
  <c r="Y108" i="7"/>
  <c r="Y76" i="8" s="1"/>
  <c r="X108" i="8"/>
  <c r="Z89" i="7"/>
  <c r="X58" i="8"/>
  <c r="X109" i="8"/>
  <c r="X37" i="8"/>
  <c r="X41" i="8"/>
  <c r="X28" i="8"/>
  <c r="Y28" i="7"/>
  <c r="X42" i="8"/>
  <c r="X15" i="8"/>
  <c r="X90" i="8"/>
  <c r="Y88" i="7"/>
  <c r="X88" i="8"/>
  <c r="Z101" i="7"/>
  <c r="X14" i="8"/>
  <c r="X81" i="8"/>
  <c r="X66" i="8"/>
  <c r="X80" i="8"/>
  <c r="Y89" i="8" l="1"/>
  <c r="Y94" i="8"/>
  <c r="Y86" i="8"/>
  <c r="AA101" i="7"/>
  <c r="Z62" i="7"/>
  <c r="Y62" i="8"/>
  <c r="AA77" i="7"/>
  <c r="Y36" i="8"/>
  <c r="Z75" i="7"/>
  <c r="Y75" i="8"/>
  <c r="AA55" i="7"/>
  <c r="Z51" i="7"/>
  <c r="Y51" i="8"/>
  <c r="Y34" i="8"/>
  <c r="AA60" i="7"/>
  <c r="AB87" i="7"/>
  <c r="Z57" i="7"/>
  <c r="Y57" i="8"/>
  <c r="AA42" i="7"/>
  <c r="AA58" i="7"/>
  <c r="Y110" i="8"/>
  <c r="Z84" i="7"/>
  <c r="Y84" i="8"/>
  <c r="AA74" i="7"/>
  <c r="AA113" i="7"/>
  <c r="Y79" i="8"/>
  <c r="Y45" i="8"/>
  <c r="Y93" i="8"/>
  <c r="Z40" i="7"/>
  <c r="Y40" i="8"/>
  <c r="AB92" i="7"/>
  <c r="AA27" i="7"/>
  <c r="Y38" i="8"/>
  <c r="AA25" i="7"/>
  <c r="Z12" i="7"/>
  <c r="Y12" i="8"/>
  <c r="Y50" i="8"/>
  <c r="Y14" i="8"/>
  <c r="AA41" i="7"/>
  <c r="Z69" i="7"/>
  <c r="Y69" i="8"/>
  <c r="Y87" i="8"/>
  <c r="Y80" i="8"/>
  <c r="Y43" i="8"/>
  <c r="Y96" i="8"/>
  <c r="Y98" i="8"/>
  <c r="Y81" i="8"/>
  <c r="Y15" i="8"/>
  <c r="Z13" i="7"/>
  <c r="Y13" i="8"/>
  <c r="Y102" i="8"/>
  <c r="Y31" i="8"/>
  <c r="Y30" i="8"/>
  <c r="Y49" i="8"/>
  <c r="Y97" i="8"/>
  <c r="Y106" i="8"/>
  <c r="Z32" i="7"/>
  <c r="Y32" i="8"/>
  <c r="Y63" i="8"/>
  <c r="AA79" i="7"/>
  <c r="AB38" i="7"/>
  <c r="AA111" i="7"/>
  <c r="Y35" i="8"/>
  <c r="AA20" i="7"/>
  <c r="AC110" i="7"/>
  <c r="AA50" i="7"/>
  <c r="Y92" i="8"/>
  <c r="AA61" i="7"/>
  <c r="Z91" i="7"/>
  <c r="Y91" i="8"/>
  <c r="AC112" i="7"/>
  <c r="AA14" i="7"/>
  <c r="Y90" i="8"/>
  <c r="AA37" i="7"/>
  <c r="Y109" i="8"/>
  <c r="Z88" i="7"/>
  <c r="Y88" i="8"/>
  <c r="Z28" i="7"/>
  <c r="Y28" i="8"/>
  <c r="Z68" i="7"/>
  <c r="Y68" i="8"/>
  <c r="AA103" i="7"/>
  <c r="AA43" i="7"/>
  <c r="AA105" i="7"/>
  <c r="AB71" i="7"/>
  <c r="Z24" i="7"/>
  <c r="Y24" i="8"/>
  <c r="AA81" i="7"/>
  <c r="AA15" i="7"/>
  <c r="AC102" i="7"/>
  <c r="Y33" i="8"/>
  <c r="Y83" i="8"/>
  <c r="Y29" i="8"/>
  <c r="Y71" i="8"/>
  <c r="Y73" i="8"/>
  <c r="Y59" i="8"/>
  <c r="Y9" i="8"/>
  <c r="Z85" i="7"/>
  <c r="Y85" i="8"/>
  <c r="AA31" i="7"/>
  <c r="AA30" i="7"/>
  <c r="AA49" i="7"/>
  <c r="AA97" i="7"/>
  <c r="Z104" i="7"/>
  <c r="Y104" i="8"/>
  <c r="Y10" i="8"/>
  <c r="AB98" i="7"/>
  <c r="AA63" i="7"/>
  <c r="Y99" i="8"/>
  <c r="Y107" i="8"/>
  <c r="Z11" i="7"/>
  <c r="Z18" i="8" s="1"/>
  <c r="Y11" i="8"/>
  <c r="Z39" i="7"/>
  <c r="Y39" i="8"/>
  <c r="AA35" i="7"/>
  <c r="Z64" i="7"/>
  <c r="Y64" i="8"/>
  <c r="Y56" i="8"/>
  <c r="AB46" i="7"/>
  <c r="AD73" i="7"/>
  <c r="AB52" i="7"/>
  <c r="Z7" i="7"/>
  <c r="Y7" i="8"/>
  <c r="Y78" i="8"/>
  <c r="Y47" i="8"/>
  <c r="Y23" i="8"/>
  <c r="Y18" i="8"/>
  <c r="Y66" i="8"/>
  <c r="Y46" i="8"/>
  <c r="AA90" i="7"/>
  <c r="Y37" i="8"/>
  <c r="AA109" i="7"/>
  <c r="Y52" i="8"/>
  <c r="AA21" i="7"/>
  <c r="Z95" i="7"/>
  <c r="Y95" i="8"/>
  <c r="Y17" i="8"/>
  <c r="AB80" i="7"/>
  <c r="AA6" i="7"/>
  <c r="Y82" i="8"/>
  <c r="AB96" i="7"/>
  <c r="AA65" i="7"/>
  <c r="AB67" i="7"/>
  <c r="AA26" i="7"/>
  <c r="AA106" i="7"/>
  <c r="AA53" i="7"/>
  <c r="Y111" i="8"/>
  <c r="Y20" i="8"/>
  <c r="Y61" i="8"/>
  <c r="Z8" i="7"/>
  <c r="Y8" i="8"/>
  <c r="Z44" i="7"/>
  <c r="Y44" i="8"/>
  <c r="AA89" i="7"/>
  <c r="AA94" i="7"/>
  <c r="Y22" i="8"/>
  <c r="Y103" i="8"/>
  <c r="Y105" i="8"/>
  <c r="AA17" i="7"/>
  <c r="AA34" i="7"/>
  <c r="AB22" i="7"/>
  <c r="Z70" i="7"/>
  <c r="Y70" i="8"/>
  <c r="AB76" i="7"/>
  <c r="AB36" i="7"/>
  <c r="AA82" i="7"/>
  <c r="Z54" i="7"/>
  <c r="Y54" i="8"/>
  <c r="AA45" i="7"/>
  <c r="AA93" i="7"/>
  <c r="Y19" i="8"/>
  <c r="Y101" i="8"/>
  <c r="Z108" i="7"/>
  <c r="Y108" i="8"/>
  <c r="Y77" i="8"/>
  <c r="Y21" i="8"/>
  <c r="Y55" i="8"/>
  <c r="Y60" i="8"/>
  <c r="Y42" i="8"/>
  <c r="Y58" i="8"/>
  <c r="AA33" i="7"/>
  <c r="Z16" i="7"/>
  <c r="Y16" i="8"/>
  <c r="AA83" i="7"/>
  <c r="AA29" i="7"/>
  <c r="Y112" i="8"/>
  <c r="Y6" i="8"/>
  <c r="AA59" i="7"/>
  <c r="AA9" i="7"/>
  <c r="Y65" i="8"/>
  <c r="Y26" i="8"/>
  <c r="AA10" i="7"/>
  <c r="Y53" i="8"/>
  <c r="Y74" i="8"/>
  <c r="Y113" i="8"/>
  <c r="AB19" i="7"/>
  <c r="AA99" i="7"/>
  <c r="AA107" i="7"/>
  <c r="Z100" i="7"/>
  <c r="Y100" i="8"/>
  <c r="Z72" i="7"/>
  <c r="Y72" i="8"/>
  <c r="AA56" i="7"/>
  <c r="Z56" i="8"/>
  <c r="AA86" i="7"/>
  <c r="Y27" i="8"/>
  <c r="Y25" i="8"/>
  <c r="AA78" i="7"/>
  <c r="AA47" i="7"/>
  <c r="AA23" i="7"/>
  <c r="AA18" i="7"/>
  <c r="AA66" i="7"/>
  <c r="AB48" i="7"/>
  <c r="Y41" i="8"/>
  <c r="Y67" i="8"/>
  <c r="Z47" i="8" l="1"/>
  <c r="Z109" i="8"/>
  <c r="AA72" i="7"/>
  <c r="Z72" i="8"/>
  <c r="AC19" i="7"/>
  <c r="Z82" i="8"/>
  <c r="AC22" i="7"/>
  <c r="Z17" i="8"/>
  <c r="AB89" i="7"/>
  <c r="Z38" i="8"/>
  <c r="AC67" i="7"/>
  <c r="Z102" i="8"/>
  <c r="AB6" i="7"/>
  <c r="Z90" i="8"/>
  <c r="AB35" i="7"/>
  <c r="AA11" i="7"/>
  <c r="Z11" i="8"/>
  <c r="Z63" i="8"/>
  <c r="Z81" i="8"/>
  <c r="Z43" i="8"/>
  <c r="AB27" i="7"/>
  <c r="AA40" i="7"/>
  <c r="Z40" i="8"/>
  <c r="Z113" i="8"/>
  <c r="AB56" i="7"/>
  <c r="Z96" i="8"/>
  <c r="AB29" i="7"/>
  <c r="AA108" i="7"/>
  <c r="Z108" i="8"/>
  <c r="AB45" i="7"/>
  <c r="AC76" i="7"/>
  <c r="AB17" i="7"/>
  <c r="AA95" i="7"/>
  <c r="Z95" i="8"/>
  <c r="AB90" i="7"/>
  <c r="AA7" i="7"/>
  <c r="Z7" i="8"/>
  <c r="Z22" i="8"/>
  <c r="Z76" i="8"/>
  <c r="AE73" i="7"/>
  <c r="Z31" i="8"/>
  <c r="AB81" i="7"/>
  <c r="AD112" i="7"/>
  <c r="AB61" i="7"/>
  <c r="AC38" i="7"/>
  <c r="Z98" i="8"/>
  <c r="AA69" i="7"/>
  <c r="Z69" i="8"/>
  <c r="Z42" i="8"/>
  <c r="Z77" i="8"/>
  <c r="Z101" i="8"/>
  <c r="Z66" i="8"/>
  <c r="Z78" i="8"/>
  <c r="Z92" i="8"/>
  <c r="Z83" i="8"/>
  <c r="Z33" i="8"/>
  <c r="Z80" i="8"/>
  <c r="Z93" i="8"/>
  <c r="Z34" i="8"/>
  <c r="AB94" i="7"/>
  <c r="AA44" i="7"/>
  <c r="Z44" i="8"/>
  <c r="AB53" i="7"/>
  <c r="AB26" i="7"/>
  <c r="AB65" i="7"/>
  <c r="Z36" i="8"/>
  <c r="Z73" i="8"/>
  <c r="AC80" i="7"/>
  <c r="Z21" i="8"/>
  <c r="AB109" i="7"/>
  <c r="AA64" i="7"/>
  <c r="Z64" i="8"/>
  <c r="AA39" i="7"/>
  <c r="Z39" i="8"/>
  <c r="AA104" i="7"/>
  <c r="Z104" i="8"/>
  <c r="AB49" i="7"/>
  <c r="AB31" i="7"/>
  <c r="Z15" i="8"/>
  <c r="Z105" i="8"/>
  <c r="Z103" i="8"/>
  <c r="Z14" i="8"/>
  <c r="AD110" i="7"/>
  <c r="Z111" i="8"/>
  <c r="Z79" i="8"/>
  <c r="Z71" i="8"/>
  <c r="Z41" i="8"/>
  <c r="AC92" i="7"/>
  <c r="Z74" i="8"/>
  <c r="AB42" i="7"/>
  <c r="AC87" i="7"/>
  <c r="AB77" i="7"/>
  <c r="AB101" i="7"/>
  <c r="AB107" i="7"/>
  <c r="Z10" i="8"/>
  <c r="Z59" i="8"/>
  <c r="Z29" i="8"/>
  <c r="Z45" i="8"/>
  <c r="AA8" i="7"/>
  <c r="Z8" i="8"/>
  <c r="AB106" i="7"/>
  <c r="AC96" i="7"/>
  <c r="AB97" i="7"/>
  <c r="AB30" i="7"/>
  <c r="AA85" i="7"/>
  <c r="Z85" i="8"/>
  <c r="AB37" i="7"/>
  <c r="Z61" i="8"/>
  <c r="AB50" i="7"/>
  <c r="AB20" i="7"/>
  <c r="Z25" i="8"/>
  <c r="AB58" i="7"/>
  <c r="AA57" i="7"/>
  <c r="Z57" i="8"/>
  <c r="AB60" i="7"/>
  <c r="Z55" i="8"/>
  <c r="AA62" i="7"/>
  <c r="Z62" i="8"/>
  <c r="AC48" i="7"/>
  <c r="AB18" i="7"/>
  <c r="AB47" i="7"/>
  <c r="Z99" i="8"/>
  <c r="AB10" i="7"/>
  <c r="AB59" i="7"/>
  <c r="AA16" i="7"/>
  <c r="Z16" i="8"/>
  <c r="Z46" i="8"/>
  <c r="AB82" i="7"/>
  <c r="Z94" i="8"/>
  <c r="Z53" i="8"/>
  <c r="Z26" i="8"/>
  <c r="Z65" i="8"/>
  <c r="Z112" i="8"/>
  <c r="AB63" i="7"/>
  <c r="Z49" i="8"/>
  <c r="AD102" i="7"/>
  <c r="AC71" i="7"/>
  <c r="AB43" i="7"/>
  <c r="AA68" i="7"/>
  <c r="Z68" i="8"/>
  <c r="AA88" i="7"/>
  <c r="Z88" i="8"/>
  <c r="AB25" i="7"/>
  <c r="AB113" i="7"/>
  <c r="AA84" i="7"/>
  <c r="Z84" i="8"/>
  <c r="AB55" i="7"/>
  <c r="Z23" i="8"/>
  <c r="Z86" i="8"/>
  <c r="AA100" i="7"/>
  <c r="Z100" i="8"/>
  <c r="AB99" i="7"/>
  <c r="Z9" i="8"/>
  <c r="AB66" i="7"/>
  <c r="AB23" i="7"/>
  <c r="AB78" i="7"/>
  <c r="AB86" i="7"/>
  <c r="Z107" i="8"/>
  <c r="Z67" i="8"/>
  <c r="AB9" i="7"/>
  <c r="AB83" i="7"/>
  <c r="AB33" i="7"/>
  <c r="Z87" i="8"/>
  <c r="Z52" i="8"/>
  <c r="AB93" i="7"/>
  <c r="AA54" i="7"/>
  <c r="Z54" i="8"/>
  <c r="AC36" i="7"/>
  <c r="AA70" i="7"/>
  <c r="Z70" i="8"/>
  <c r="AB34" i="7"/>
  <c r="Z89" i="8"/>
  <c r="Z106" i="8"/>
  <c r="Z110" i="8"/>
  <c r="Z6" i="8"/>
  <c r="AB21" i="7"/>
  <c r="AC52" i="7"/>
  <c r="AC46" i="7"/>
  <c r="Z35" i="8"/>
  <c r="Z19" i="8"/>
  <c r="AC98" i="7"/>
  <c r="Z97" i="8"/>
  <c r="Z30" i="8"/>
  <c r="AB15" i="7"/>
  <c r="AA24" i="7"/>
  <c r="Z24" i="8"/>
  <c r="AB105" i="7"/>
  <c r="AB103" i="7"/>
  <c r="AA28" i="7"/>
  <c r="Z28" i="8"/>
  <c r="Z37" i="8"/>
  <c r="AB14" i="7"/>
  <c r="AA91" i="7"/>
  <c r="Z91" i="8"/>
  <c r="Z50" i="8"/>
  <c r="Z20" i="8"/>
  <c r="AB111" i="7"/>
  <c r="AB79" i="7"/>
  <c r="AA32" i="7"/>
  <c r="Z32" i="8"/>
  <c r="AA13" i="7"/>
  <c r="Z13" i="8"/>
  <c r="AB41" i="7"/>
  <c r="AA12" i="7"/>
  <c r="AA61" i="8" s="1"/>
  <c r="Z12" i="8"/>
  <c r="Z27" i="8"/>
  <c r="AB74" i="7"/>
  <c r="AA74" i="8"/>
  <c r="Z58" i="8"/>
  <c r="Z60" i="8"/>
  <c r="AA51" i="7"/>
  <c r="Z51" i="8"/>
  <c r="AA75" i="7"/>
  <c r="Z75" i="8"/>
  <c r="Z48" i="8"/>
  <c r="AC14" i="7" l="1"/>
  <c r="AA103" i="8"/>
  <c r="AA83" i="8"/>
  <c r="AC86" i="7"/>
  <c r="AC23" i="7"/>
  <c r="AA99" i="8"/>
  <c r="AC82" i="7"/>
  <c r="AA59" i="8"/>
  <c r="AC18" i="7"/>
  <c r="AB62" i="7"/>
  <c r="AA62" i="8"/>
  <c r="AC37" i="7"/>
  <c r="AE110" i="7"/>
  <c r="AC26" i="7"/>
  <c r="AA36" i="8"/>
  <c r="AB7" i="7"/>
  <c r="AA7" i="8"/>
  <c r="AA76" i="8"/>
  <c r="AA48" i="8"/>
  <c r="AA110" i="8"/>
  <c r="AA19" i="8"/>
  <c r="AA66" i="8"/>
  <c r="AC59" i="7"/>
  <c r="AA47" i="8"/>
  <c r="AB57" i="7"/>
  <c r="AA57" i="8"/>
  <c r="AA38" i="8"/>
  <c r="AA71" i="8"/>
  <c r="AC30" i="7"/>
  <c r="AD96" i="7"/>
  <c r="AB8" i="7"/>
  <c r="AB81" i="8" s="1"/>
  <c r="AA8" i="8"/>
  <c r="AA52" i="8"/>
  <c r="AA65" i="8"/>
  <c r="AA80" i="8"/>
  <c r="AD76" i="7"/>
  <c r="AB108" i="7"/>
  <c r="AA108" i="8"/>
  <c r="AA56" i="8"/>
  <c r="AB40" i="7"/>
  <c r="AA40" i="8"/>
  <c r="AC35" i="7"/>
  <c r="AD19" i="7"/>
  <c r="AC41" i="7"/>
  <c r="AB32" i="7"/>
  <c r="AA32" i="8"/>
  <c r="AC111" i="7"/>
  <c r="AB91" i="7"/>
  <c r="AA91" i="8"/>
  <c r="AA105" i="8"/>
  <c r="AA15" i="8"/>
  <c r="AA21" i="8"/>
  <c r="AA96" i="8"/>
  <c r="AA34" i="8"/>
  <c r="AA93" i="8"/>
  <c r="AA33" i="8"/>
  <c r="AA9" i="8"/>
  <c r="AC78" i="7"/>
  <c r="AC66" i="7"/>
  <c r="AA55" i="8"/>
  <c r="AB84" i="7"/>
  <c r="AA84" i="8"/>
  <c r="AA25" i="8"/>
  <c r="AA22" i="8"/>
  <c r="AA10" i="8"/>
  <c r="AC47" i="7"/>
  <c r="AD48" i="7"/>
  <c r="AA60" i="8"/>
  <c r="AA58" i="8"/>
  <c r="AA20" i="8"/>
  <c r="AA97" i="8"/>
  <c r="AA106" i="8"/>
  <c r="AA107" i="8"/>
  <c r="AA77" i="8"/>
  <c r="AA42" i="8"/>
  <c r="AD92" i="7"/>
  <c r="AA31" i="8"/>
  <c r="AB104" i="7"/>
  <c r="AB105" i="8" s="1"/>
  <c r="AA104" i="8"/>
  <c r="AA109" i="8"/>
  <c r="AD80" i="7"/>
  <c r="AC65" i="7"/>
  <c r="AC53" i="7"/>
  <c r="AC94" i="7"/>
  <c r="AC90" i="7"/>
  <c r="AA17" i="8"/>
  <c r="AA45" i="8"/>
  <c r="AA29" i="8"/>
  <c r="AC56" i="7"/>
  <c r="AA27" i="8"/>
  <c r="AA35" i="8"/>
  <c r="AA112" i="8"/>
  <c r="AA89" i="8"/>
  <c r="AD22" i="7"/>
  <c r="AB12" i="7"/>
  <c r="AA12" i="8"/>
  <c r="AB13" i="7"/>
  <c r="AA13" i="8"/>
  <c r="AC79" i="7"/>
  <c r="AA87" i="8"/>
  <c r="AC113" i="7"/>
  <c r="AA43" i="8"/>
  <c r="AC63" i="7"/>
  <c r="AA50" i="8"/>
  <c r="AA30" i="8"/>
  <c r="AA101" i="8"/>
  <c r="AC49" i="7"/>
  <c r="AA46" i="8"/>
  <c r="AB44" i="7"/>
  <c r="AA44" i="8"/>
  <c r="AB69" i="7"/>
  <c r="AA69" i="8"/>
  <c r="AA81" i="8"/>
  <c r="AF73" i="7"/>
  <c r="AB95" i="7"/>
  <c r="AA95" i="8"/>
  <c r="AB11" i="7"/>
  <c r="AA11" i="8"/>
  <c r="AC6" i="7"/>
  <c r="AD67" i="7"/>
  <c r="AB51" i="7"/>
  <c r="AA51" i="8"/>
  <c r="AC74" i="7"/>
  <c r="AA41" i="8"/>
  <c r="AA111" i="8"/>
  <c r="AC103" i="7"/>
  <c r="AB24" i="7"/>
  <c r="AA24" i="8"/>
  <c r="AD52" i="7"/>
  <c r="AB70" i="7"/>
  <c r="AA70" i="8"/>
  <c r="AB54" i="7"/>
  <c r="AA54" i="8"/>
  <c r="AC83" i="7"/>
  <c r="AA78" i="8"/>
  <c r="AC99" i="7"/>
  <c r="AA92" i="8"/>
  <c r="AB88" i="7"/>
  <c r="AA88" i="8"/>
  <c r="AC43" i="7"/>
  <c r="AE102" i="7"/>
  <c r="AC50" i="7"/>
  <c r="AC101" i="7"/>
  <c r="AD87" i="7"/>
  <c r="AC31" i="7"/>
  <c r="AB39" i="7"/>
  <c r="AA39" i="8"/>
  <c r="AA53" i="8"/>
  <c r="AA94" i="8"/>
  <c r="AC61" i="7"/>
  <c r="AC81" i="7"/>
  <c r="AA90" i="8"/>
  <c r="AA102" i="8"/>
  <c r="AA6" i="8"/>
  <c r="AB75" i="7"/>
  <c r="AA75" i="8"/>
  <c r="AA79" i="8"/>
  <c r="AA14" i="8"/>
  <c r="AB28" i="7"/>
  <c r="AA28" i="8"/>
  <c r="AC105" i="7"/>
  <c r="AC15" i="7"/>
  <c r="AD98" i="7"/>
  <c r="AD46" i="7"/>
  <c r="AC21" i="7"/>
  <c r="AA67" i="8"/>
  <c r="AC34" i="7"/>
  <c r="AD36" i="7"/>
  <c r="AC93" i="7"/>
  <c r="AC33" i="7"/>
  <c r="AC9" i="7"/>
  <c r="AA86" i="8"/>
  <c r="AA23" i="8"/>
  <c r="AB100" i="7"/>
  <c r="AA100" i="8"/>
  <c r="AC55" i="7"/>
  <c r="AA113" i="8"/>
  <c r="AC25" i="7"/>
  <c r="AB25" i="8"/>
  <c r="AB68" i="7"/>
  <c r="AA68" i="8"/>
  <c r="AD71" i="7"/>
  <c r="AA63" i="8"/>
  <c r="AA82" i="8"/>
  <c r="AB16" i="7"/>
  <c r="AA16" i="8"/>
  <c r="AC10" i="7"/>
  <c r="AA18" i="8"/>
  <c r="AC60" i="7"/>
  <c r="AC58" i="7"/>
  <c r="AC20" i="7"/>
  <c r="AA37" i="8"/>
  <c r="AB85" i="7"/>
  <c r="AA85" i="8"/>
  <c r="AC97" i="7"/>
  <c r="AC106" i="7"/>
  <c r="AC107" i="7"/>
  <c r="AC77" i="7"/>
  <c r="AC42" i="7"/>
  <c r="AA49" i="8"/>
  <c r="AA98" i="8"/>
  <c r="AB64" i="7"/>
  <c r="AA64" i="8"/>
  <c r="AC109" i="7"/>
  <c r="AB109" i="8"/>
  <c r="AA26" i="8"/>
  <c r="AD38" i="7"/>
  <c r="AE112" i="7"/>
  <c r="AC17" i="7"/>
  <c r="AC45" i="7"/>
  <c r="AC29" i="7"/>
  <c r="AC27" i="7"/>
  <c r="AA73" i="8"/>
  <c r="AC89" i="7"/>
  <c r="AB72" i="7"/>
  <c r="AA72" i="8"/>
  <c r="AB77" i="8" l="1"/>
  <c r="AB22" i="8"/>
  <c r="AB19" i="8"/>
  <c r="AB30" i="8"/>
  <c r="AB106" i="8"/>
  <c r="AB21" i="8"/>
  <c r="AB35" i="8"/>
  <c r="AB101" i="8"/>
  <c r="AD20" i="7"/>
  <c r="AD60" i="7"/>
  <c r="AD55" i="7"/>
  <c r="AC39" i="7"/>
  <c r="AB39" i="8"/>
  <c r="AB50" i="8"/>
  <c r="AB43" i="8"/>
  <c r="AB83" i="8"/>
  <c r="AB6" i="8"/>
  <c r="AC44" i="7"/>
  <c r="AB44" i="8"/>
  <c r="AB47" i="8"/>
  <c r="AB71" i="8"/>
  <c r="AD78" i="7"/>
  <c r="AB46" i="8"/>
  <c r="AB82" i="8"/>
  <c r="AB67" i="8"/>
  <c r="AD106" i="7"/>
  <c r="AC85" i="7"/>
  <c r="AB85" i="8"/>
  <c r="AB58" i="8"/>
  <c r="AB93" i="8"/>
  <c r="AE87" i="7"/>
  <c r="AD43" i="7"/>
  <c r="AB99" i="8"/>
  <c r="AD83" i="7"/>
  <c r="AC70" i="7"/>
  <c r="AB70" i="8"/>
  <c r="AC24" i="7"/>
  <c r="AB24" i="8"/>
  <c r="AC51" i="7"/>
  <c r="AB51" i="8"/>
  <c r="AD6" i="7"/>
  <c r="AD94" i="7"/>
  <c r="AD65" i="7"/>
  <c r="AB98" i="8"/>
  <c r="AC32" i="7"/>
  <c r="AB32" i="8"/>
  <c r="AE19" i="7"/>
  <c r="AC40" i="7"/>
  <c r="AC41" i="8" s="1"/>
  <c r="AB40" i="8"/>
  <c r="AE96" i="7"/>
  <c r="AB26" i="8"/>
  <c r="AB18" i="8"/>
  <c r="AD82" i="7"/>
  <c r="AB14" i="8"/>
  <c r="AC72" i="7"/>
  <c r="AB72" i="8"/>
  <c r="AD29" i="7"/>
  <c r="AD17" i="7"/>
  <c r="AE38" i="7"/>
  <c r="AB42" i="8"/>
  <c r="AB107" i="8"/>
  <c r="AB97" i="8"/>
  <c r="AD58" i="7"/>
  <c r="AB10" i="8"/>
  <c r="AC100" i="7"/>
  <c r="AB100" i="8"/>
  <c r="AD9" i="7"/>
  <c r="AD93" i="7"/>
  <c r="AD34" i="7"/>
  <c r="AB15" i="8"/>
  <c r="AB61" i="8"/>
  <c r="AB80" i="8"/>
  <c r="AD31" i="7"/>
  <c r="AD99" i="7"/>
  <c r="AB103" i="8"/>
  <c r="AB74" i="8"/>
  <c r="AB102" i="8"/>
  <c r="AC69" i="7"/>
  <c r="AB69" i="8"/>
  <c r="AB49" i="8"/>
  <c r="AB113" i="8"/>
  <c r="AD79" i="7"/>
  <c r="AC12" i="7"/>
  <c r="AB12" i="8"/>
  <c r="AD56" i="7"/>
  <c r="AB90" i="8"/>
  <c r="AB53" i="8"/>
  <c r="AC104" i="7"/>
  <c r="AB104" i="8"/>
  <c r="AD66" i="7"/>
  <c r="AB111" i="8"/>
  <c r="AB41" i="8"/>
  <c r="AE76" i="7"/>
  <c r="AB59" i="8"/>
  <c r="AD26" i="7"/>
  <c r="AD37" i="7"/>
  <c r="AD18" i="7"/>
  <c r="AD86" i="7"/>
  <c r="AD14" i="7"/>
  <c r="AD89" i="7"/>
  <c r="AD27" i="7"/>
  <c r="AD45" i="7"/>
  <c r="AF112" i="7"/>
  <c r="AD33" i="7"/>
  <c r="AE36" i="7"/>
  <c r="AB112" i="8"/>
  <c r="AD63" i="7"/>
  <c r="AC13" i="7"/>
  <c r="AB13" i="8"/>
  <c r="AE22" i="7"/>
  <c r="AB94" i="8"/>
  <c r="AB65" i="8"/>
  <c r="AB36" i="8"/>
  <c r="AC108" i="7"/>
  <c r="AB108" i="8"/>
  <c r="AB48" i="8"/>
  <c r="AF110" i="7"/>
  <c r="AC62" i="7"/>
  <c r="AB62" i="8"/>
  <c r="AD23" i="7"/>
  <c r="AB29" i="8"/>
  <c r="AB17" i="8"/>
  <c r="AD109" i="7"/>
  <c r="AD77" i="7"/>
  <c r="AC16" i="7"/>
  <c r="AB16" i="8"/>
  <c r="AE71" i="7"/>
  <c r="AD25" i="7"/>
  <c r="AB9" i="8"/>
  <c r="AB34" i="8"/>
  <c r="AD21" i="7"/>
  <c r="AE98" i="7"/>
  <c r="AD105" i="7"/>
  <c r="AD81" i="7"/>
  <c r="AB31" i="8"/>
  <c r="AD50" i="7"/>
  <c r="AB110" i="8"/>
  <c r="AC95" i="7"/>
  <c r="AB95" i="8"/>
  <c r="AB79" i="8"/>
  <c r="AB56" i="8"/>
  <c r="AE92" i="7"/>
  <c r="AD47" i="7"/>
  <c r="AB66" i="8"/>
  <c r="AC91" i="7"/>
  <c r="AB91" i="8"/>
  <c r="AB37" i="8"/>
  <c r="AB86" i="8"/>
  <c r="AB89" i="8"/>
  <c r="AB27" i="8"/>
  <c r="AB45" i="8"/>
  <c r="AC64" i="7"/>
  <c r="AB64" i="8"/>
  <c r="AD42" i="7"/>
  <c r="AD107" i="7"/>
  <c r="AD97" i="7"/>
  <c r="AB20" i="8"/>
  <c r="AB60" i="8"/>
  <c r="AD10" i="7"/>
  <c r="AC68" i="7"/>
  <c r="AB68" i="8"/>
  <c r="AB55" i="8"/>
  <c r="AB33" i="8"/>
  <c r="AE46" i="7"/>
  <c r="AD15" i="7"/>
  <c r="AC28" i="7"/>
  <c r="AB28" i="8"/>
  <c r="AC75" i="7"/>
  <c r="AB75" i="8"/>
  <c r="AD61" i="7"/>
  <c r="AB92" i="8"/>
  <c r="AD101" i="7"/>
  <c r="AF102" i="7"/>
  <c r="AC88" i="7"/>
  <c r="AB88" i="8"/>
  <c r="AC54" i="7"/>
  <c r="AB54" i="8"/>
  <c r="AE52" i="7"/>
  <c r="AD103" i="7"/>
  <c r="AD74" i="7"/>
  <c r="AE67" i="7"/>
  <c r="AB73" i="8"/>
  <c r="AC11" i="7"/>
  <c r="AB11" i="8"/>
  <c r="AG73" i="7"/>
  <c r="AD49" i="7"/>
  <c r="AB63" i="8"/>
  <c r="AD113" i="7"/>
  <c r="AD90" i="7"/>
  <c r="AD53" i="7"/>
  <c r="AE80" i="7"/>
  <c r="AE48" i="7"/>
  <c r="AC84" i="7"/>
  <c r="AB84" i="8"/>
  <c r="AB78" i="8"/>
  <c r="AD111" i="7"/>
  <c r="AD41" i="7"/>
  <c r="AD35" i="7"/>
  <c r="AC8" i="7"/>
  <c r="AB8" i="8"/>
  <c r="AD30" i="7"/>
  <c r="AC57" i="7"/>
  <c r="AB57" i="8"/>
  <c r="AD59" i="7"/>
  <c r="AC7" i="7"/>
  <c r="AC113" i="8" s="1"/>
  <c r="AB7" i="8"/>
  <c r="AB52" i="8"/>
  <c r="AB76" i="8"/>
  <c r="AB87" i="8"/>
  <c r="AB96" i="8"/>
  <c r="AB23" i="8"/>
  <c r="AB38" i="8"/>
  <c r="AF48" i="7" l="1"/>
  <c r="AE53" i="7"/>
  <c r="AE49" i="7"/>
  <c r="AD11" i="7"/>
  <c r="AC11" i="8"/>
  <c r="AC74" i="8"/>
  <c r="AC101" i="8"/>
  <c r="AD28" i="7"/>
  <c r="AC28" i="8"/>
  <c r="AF46" i="7"/>
  <c r="AC107" i="8"/>
  <c r="AD91" i="7"/>
  <c r="AC91" i="8"/>
  <c r="AC23" i="8"/>
  <c r="AD108" i="7"/>
  <c r="AC108" i="8"/>
  <c r="AC63" i="8"/>
  <c r="AC52" i="8"/>
  <c r="AE31" i="7"/>
  <c r="AC46" i="8"/>
  <c r="AE93" i="7"/>
  <c r="AD100" i="7"/>
  <c r="AC100" i="8"/>
  <c r="AF38" i="7"/>
  <c r="AC82" i="8"/>
  <c r="AD40" i="7"/>
  <c r="AC40" i="8"/>
  <c r="AD32" i="7"/>
  <c r="AC32" i="8"/>
  <c r="AC94" i="8"/>
  <c r="AC110" i="8"/>
  <c r="AD7" i="7"/>
  <c r="AD83" i="8" s="1"/>
  <c r="AC7" i="8"/>
  <c r="AC38" i="8"/>
  <c r="AC87" i="8"/>
  <c r="AC71" i="8"/>
  <c r="AC96" i="8"/>
  <c r="AC19" i="8"/>
  <c r="AC92" i="8"/>
  <c r="AC98" i="8"/>
  <c r="AD57" i="7"/>
  <c r="AC57" i="8"/>
  <c r="AD8" i="7"/>
  <c r="AC8" i="8"/>
  <c r="AE41" i="7"/>
  <c r="AC90" i="8"/>
  <c r="AE113" i="7"/>
  <c r="AC15" i="8"/>
  <c r="AC36" i="8"/>
  <c r="AD68" i="7"/>
  <c r="AC68" i="8"/>
  <c r="AE105" i="7"/>
  <c r="AE25" i="7"/>
  <c r="AD16" i="7"/>
  <c r="AC16" i="8"/>
  <c r="AE109" i="7"/>
  <c r="AE23" i="7"/>
  <c r="AG110" i="7"/>
  <c r="AF22" i="7"/>
  <c r="AC33" i="8"/>
  <c r="AC89" i="8"/>
  <c r="AC67" i="8"/>
  <c r="AE99" i="7"/>
  <c r="AC34" i="8"/>
  <c r="AC9" i="8"/>
  <c r="AC17" i="8"/>
  <c r="AC73" i="8"/>
  <c r="AC106" i="8"/>
  <c r="AD39" i="7"/>
  <c r="AC39" i="8"/>
  <c r="AC59" i="8"/>
  <c r="AC35" i="8"/>
  <c r="AD84" i="7"/>
  <c r="AC84" i="8"/>
  <c r="AF80" i="7"/>
  <c r="AE90" i="7"/>
  <c r="AH73" i="7"/>
  <c r="AC103" i="8"/>
  <c r="AD75" i="7"/>
  <c r="AC75" i="8"/>
  <c r="AE15" i="7"/>
  <c r="AC10" i="8"/>
  <c r="AC97" i="8"/>
  <c r="AC42" i="8"/>
  <c r="AC47" i="8"/>
  <c r="AC81" i="8"/>
  <c r="AC77" i="8"/>
  <c r="AE33" i="7"/>
  <c r="AE45" i="7"/>
  <c r="AE89" i="7"/>
  <c r="AE86" i="7"/>
  <c r="AE37" i="7"/>
  <c r="AC66" i="8"/>
  <c r="AD104" i="7"/>
  <c r="AC104" i="8"/>
  <c r="AC56" i="8"/>
  <c r="AC79" i="8"/>
  <c r="AC99" i="8"/>
  <c r="AE34" i="7"/>
  <c r="AE9" i="7"/>
  <c r="AC58" i="8"/>
  <c r="AE17" i="7"/>
  <c r="AD72" i="7"/>
  <c r="AC72" i="8"/>
  <c r="AC76" i="8"/>
  <c r="AF19" i="7"/>
  <c r="AC65" i="8"/>
  <c r="AC112" i="8"/>
  <c r="AC6" i="8"/>
  <c r="AC83" i="8"/>
  <c r="AE43" i="7"/>
  <c r="AE106" i="7"/>
  <c r="AC78" i="8"/>
  <c r="AC55" i="8"/>
  <c r="AC20" i="8"/>
  <c r="AE61" i="7"/>
  <c r="AE50" i="7"/>
  <c r="AC105" i="8"/>
  <c r="AC21" i="8"/>
  <c r="AC25" i="8"/>
  <c r="AC109" i="8"/>
  <c r="AF36" i="7"/>
  <c r="AG112" i="7"/>
  <c r="AE27" i="7"/>
  <c r="AE14" i="7"/>
  <c r="AE18" i="7"/>
  <c r="AE26" i="7"/>
  <c r="AC48" i="8"/>
  <c r="AE29" i="7"/>
  <c r="AF87" i="7"/>
  <c r="AD85" i="7"/>
  <c r="AC85" i="8"/>
  <c r="AE60" i="7"/>
  <c r="AE74" i="7"/>
  <c r="AF52" i="7"/>
  <c r="AD88" i="7"/>
  <c r="AC88" i="8"/>
  <c r="AE101" i="7"/>
  <c r="AE107" i="7"/>
  <c r="AD64" i="7"/>
  <c r="AC64" i="8"/>
  <c r="AF92" i="7"/>
  <c r="AD95" i="7"/>
  <c r="AC95" i="8"/>
  <c r="AE21" i="7"/>
  <c r="AE63" i="7"/>
  <c r="AC45" i="8"/>
  <c r="AC86" i="8"/>
  <c r="AC37" i="8"/>
  <c r="AC12" i="8"/>
  <c r="AD12" i="7"/>
  <c r="AE82" i="7"/>
  <c r="AF96" i="7"/>
  <c r="AE94" i="7"/>
  <c r="AD51" i="7"/>
  <c r="AC51" i="8"/>
  <c r="AD70" i="7"/>
  <c r="AC70" i="8"/>
  <c r="AC43" i="8"/>
  <c r="AC60" i="8"/>
  <c r="AC30" i="8"/>
  <c r="AC111" i="8"/>
  <c r="AE59" i="7"/>
  <c r="AE30" i="7"/>
  <c r="AE35" i="7"/>
  <c r="AE111" i="7"/>
  <c r="AC53" i="8"/>
  <c r="AC22" i="8"/>
  <c r="AC49" i="8"/>
  <c r="AF67" i="7"/>
  <c r="AE103" i="7"/>
  <c r="AD54" i="7"/>
  <c r="AC54" i="8"/>
  <c r="AG102" i="7"/>
  <c r="AC61" i="8"/>
  <c r="AE10" i="7"/>
  <c r="AE97" i="7"/>
  <c r="AE42" i="7"/>
  <c r="AE47" i="7"/>
  <c r="AC50" i="8"/>
  <c r="AE81" i="7"/>
  <c r="AF98" i="7"/>
  <c r="AF71" i="7"/>
  <c r="AE77" i="7"/>
  <c r="AD62" i="7"/>
  <c r="AC62" i="8"/>
  <c r="AD13" i="7"/>
  <c r="AC13" i="8"/>
  <c r="AC27" i="8"/>
  <c r="AC14" i="8"/>
  <c r="AC18" i="8"/>
  <c r="AC26" i="8"/>
  <c r="AF76" i="7"/>
  <c r="AE66" i="7"/>
  <c r="AC80" i="8"/>
  <c r="AE56" i="7"/>
  <c r="AE79" i="7"/>
  <c r="AD69" i="7"/>
  <c r="AC69" i="8"/>
  <c r="AC31" i="8"/>
  <c r="AC93" i="8"/>
  <c r="AE58" i="7"/>
  <c r="AC29" i="8"/>
  <c r="AE65" i="7"/>
  <c r="AC102" i="8"/>
  <c r="AE6" i="7"/>
  <c r="AD24" i="7"/>
  <c r="AC24" i="8"/>
  <c r="AE83" i="7"/>
  <c r="AE78" i="7"/>
  <c r="AD44" i="7"/>
  <c r="AD10" i="8" s="1"/>
  <c r="AC44" i="8"/>
  <c r="AE55" i="7"/>
  <c r="AE20" i="7"/>
  <c r="AD99" i="8" l="1"/>
  <c r="AG76" i="7"/>
  <c r="AE62" i="7"/>
  <c r="AD62" i="8"/>
  <c r="AG71" i="7"/>
  <c r="AF81" i="7"/>
  <c r="AH102" i="7"/>
  <c r="AF103" i="7"/>
  <c r="AF35" i="7"/>
  <c r="AG92" i="7"/>
  <c r="AE88" i="7"/>
  <c r="AD88" i="8"/>
  <c r="AE85" i="7"/>
  <c r="AD85" i="8"/>
  <c r="AD18" i="8"/>
  <c r="AD27" i="8"/>
  <c r="AF43" i="7"/>
  <c r="AF37" i="7"/>
  <c r="AF89" i="7"/>
  <c r="AF33" i="7"/>
  <c r="AF15" i="7"/>
  <c r="AD109" i="8"/>
  <c r="AD25" i="8"/>
  <c r="AD113" i="8"/>
  <c r="AD41" i="8"/>
  <c r="AE57" i="7"/>
  <c r="AD57" i="8"/>
  <c r="AE100" i="7"/>
  <c r="AD100" i="8"/>
  <c r="AD31" i="8"/>
  <c r="AE91" i="7"/>
  <c r="AD91" i="8"/>
  <c r="AD55" i="8"/>
  <c r="AD112" i="8"/>
  <c r="AF79" i="7"/>
  <c r="AD66" i="8"/>
  <c r="AD77" i="8"/>
  <c r="AF42" i="7"/>
  <c r="AD35" i="8"/>
  <c r="AF59" i="7"/>
  <c r="AD101" i="8"/>
  <c r="AD60" i="8"/>
  <c r="AF61" i="7"/>
  <c r="AD106" i="8"/>
  <c r="AI73" i="7"/>
  <c r="AG80" i="7"/>
  <c r="AH110" i="7"/>
  <c r="AF109" i="7"/>
  <c r="AF25" i="7"/>
  <c r="AE68" i="7"/>
  <c r="AD68" i="8"/>
  <c r="AF113" i="7"/>
  <c r="AE7" i="7"/>
  <c r="AD7" i="8"/>
  <c r="AD38" i="8"/>
  <c r="AD36" i="8"/>
  <c r="AD46" i="8"/>
  <c r="AD48" i="8"/>
  <c r="AD19" i="8"/>
  <c r="AD96" i="8"/>
  <c r="AD22" i="8"/>
  <c r="AD76" i="8"/>
  <c r="AD71" i="8"/>
  <c r="AD98" i="8"/>
  <c r="AD67" i="8"/>
  <c r="AD80" i="8"/>
  <c r="AD92" i="8"/>
  <c r="AD52" i="8"/>
  <c r="AE28" i="7"/>
  <c r="AD28" i="8"/>
  <c r="AF53" i="7"/>
  <c r="AF55" i="7"/>
  <c r="AF78" i="7"/>
  <c r="AD110" i="8"/>
  <c r="AD58" i="8"/>
  <c r="AD56" i="8"/>
  <c r="AF66" i="7"/>
  <c r="AE13" i="7"/>
  <c r="AD13" i="8"/>
  <c r="AF77" i="7"/>
  <c r="AG98" i="7"/>
  <c r="AD47" i="8"/>
  <c r="AD97" i="8"/>
  <c r="AE54" i="7"/>
  <c r="AD54" i="8"/>
  <c r="AG67" i="7"/>
  <c r="AD111" i="8"/>
  <c r="AD30" i="8"/>
  <c r="AD94" i="8"/>
  <c r="AD82" i="8"/>
  <c r="AF63" i="7"/>
  <c r="AE95" i="7"/>
  <c r="AD95" i="8"/>
  <c r="AE64" i="7"/>
  <c r="AD64" i="8"/>
  <c r="AF101" i="7"/>
  <c r="AG52" i="7"/>
  <c r="AF60" i="7"/>
  <c r="AG87" i="7"/>
  <c r="AD26" i="8"/>
  <c r="AD14" i="8"/>
  <c r="AD50" i="8"/>
  <c r="AF106" i="7"/>
  <c r="AG19" i="7"/>
  <c r="AD17" i="8"/>
  <c r="AF9" i="7"/>
  <c r="AF86" i="7"/>
  <c r="AF45" i="7"/>
  <c r="AE75" i="7"/>
  <c r="AD75" i="8"/>
  <c r="AD90" i="8"/>
  <c r="AF99" i="7"/>
  <c r="AD23" i="8"/>
  <c r="AD105" i="8"/>
  <c r="AE8" i="7"/>
  <c r="AE97" i="8" s="1"/>
  <c r="AD8" i="8"/>
  <c r="AG38" i="7"/>
  <c r="AF93" i="7"/>
  <c r="AD49" i="8"/>
  <c r="AF20" i="7"/>
  <c r="AE44" i="7"/>
  <c r="AD44" i="8"/>
  <c r="AD102" i="8"/>
  <c r="AD6" i="8"/>
  <c r="AF65" i="7"/>
  <c r="AD79" i="8"/>
  <c r="AD42" i="8"/>
  <c r="AD59" i="8"/>
  <c r="AE12" i="7"/>
  <c r="AD12" i="8"/>
  <c r="AF21" i="7"/>
  <c r="AF107" i="7"/>
  <c r="AF74" i="7"/>
  <c r="AF29" i="7"/>
  <c r="AD61" i="8"/>
  <c r="AF34" i="7"/>
  <c r="AD53" i="8"/>
  <c r="AD78" i="8"/>
  <c r="AF83" i="7"/>
  <c r="AF6" i="7"/>
  <c r="AF10" i="7"/>
  <c r="AE51" i="7"/>
  <c r="AD51" i="8"/>
  <c r="AG96" i="7"/>
  <c r="AD63" i="8"/>
  <c r="AF18" i="7"/>
  <c r="AF27" i="7"/>
  <c r="AG36" i="7"/>
  <c r="AE72" i="7"/>
  <c r="AD72" i="8"/>
  <c r="AD9" i="8"/>
  <c r="AE104" i="7"/>
  <c r="AD104" i="8"/>
  <c r="AD86" i="8"/>
  <c r="AD45" i="8"/>
  <c r="AE32" i="7"/>
  <c r="AE14" i="8" s="1"/>
  <c r="AD32" i="8"/>
  <c r="AD93" i="8"/>
  <c r="AF31" i="7"/>
  <c r="AE108" i="7"/>
  <c r="AD108" i="8"/>
  <c r="AE11" i="7"/>
  <c r="AD11" i="8"/>
  <c r="AD20" i="8"/>
  <c r="AD87" i="8"/>
  <c r="AE24" i="7"/>
  <c r="AD24" i="8"/>
  <c r="AD73" i="8"/>
  <c r="AD65" i="8"/>
  <c r="AF58" i="7"/>
  <c r="AE69" i="7"/>
  <c r="AD69" i="8"/>
  <c r="AF56" i="7"/>
  <c r="AD81" i="8"/>
  <c r="AF47" i="7"/>
  <c r="AF97" i="7"/>
  <c r="AD103" i="8"/>
  <c r="AF111" i="7"/>
  <c r="AF30" i="7"/>
  <c r="AE70" i="7"/>
  <c r="AD70" i="8"/>
  <c r="AF94" i="7"/>
  <c r="AF82" i="7"/>
  <c r="AD21" i="8"/>
  <c r="AD107" i="8"/>
  <c r="AD74" i="8"/>
  <c r="AD29" i="8"/>
  <c r="AF26" i="7"/>
  <c r="AF14" i="7"/>
  <c r="AH112" i="7"/>
  <c r="AF50" i="7"/>
  <c r="AD43" i="8"/>
  <c r="AF17" i="7"/>
  <c r="AD34" i="8"/>
  <c r="AD37" i="8"/>
  <c r="AD89" i="8"/>
  <c r="AD33" i="8"/>
  <c r="AD15" i="8"/>
  <c r="AF90" i="7"/>
  <c r="AE84" i="7"/>
  <c r="AD84" i="8"/>
  <c r="AE39" i="7"/>
  <c r="AD39" i="8"/>
  <c r="AG22" i="7"/>
  <c r="AF23" i="7"/>
  <c r="AE16" i="7"/>
  <c r="AD16" i="8"/>
  <c r="AF105" i="7"/>
  <c r="AF41" i="7"/>
  <c r="AE40" i="7"/>
  <c r="AD40" i="8"/>
  <c r="AG46" i="7"/>
  <c r="AF49" i="7"/>
  <c r="AG48" i="7"/>
  <c r="AE50" i="8" l="1"/>
  <c r="AE79" i="8"/>
  <c r="AG41" i="7"/>
  <c r="AG30" i="7"/>
  <c r="AG58" i="7"/>
  <c r="AF11" i="7"/>
  <c r="AE11" i="8"/>
  <c r="AF32" i="7"/>
  <c r="AE32" i="8"/>
  <c r="AF104" i="7"/>
  <c r="AE104" i="8"/>
  <c r="AG27" i="7"/>
  <c r="AE10" i="8"/>
  <c r="AE83" i="8"/>
  <c r="AG29" i="7"/>
  <c r="AG107" i="7"/>
  <c r="AF12" i="7"/>
  <c r="AE12" i="8"/>
  <c r="AE65" i="8"/>
  <c r="AG99" i="7"/>
  <c r="AE45" i="8"/>
  <c r="AE9" i="8"/>
  <c r="AH19" i="7"/>
  <c r="AG55" i="7"/>
  <c r="AF28" i="7"/>
  <c r="AE28" i="8"/>
  <c r="AF68" i="7"/>
  <c r="AE68" i="8"/>
  <c r="AG79" i="7"/>
  <c r="AE33" i="8"/>
  <c r="AE35" i="8"/>
  <c r="AH48" i="7"/>
  <c r="AG50" i="7"/>
  <c r="AG14" i="7"/>
  <c r="AE111" i="8"/>
  <c r="AG97" i="7"/>
  <c r="AE71" i="8"/>
  <c r="AH96" i="7"/>
  <c r="AG10" i="7"/>
  <c r="AG83" i="7"/>
  <c r="AG34" i="7"/>
  <c r="AE74" i="8"/>
  <c r="AE21" i="8"/>
  <c r="AG65" i="7"/>
  <c r="AE46" i="8"/>
  <c r="AH38" i="7"/>
  <c r="AG45" i="7"/>
  <c r="AG9" i="7"/>
  <c r="AE106" i="8"/>
  <c r="AG60" i="7"/>
  <c r="AH67" i="7"/>
  <c r="AG77" i="7"/>
  <c r="AE78" i="8"/>
  <c r="AE113" i="8"/>
  <c r="AG61" i="7"/>
  <c r="AF57" i="7"/>
  <c r="AE57" i="8"/>
  <c r="AH71" i="7"/>
  <c r="AE105" i="8"/>
  <c r="AE23" i="8"/>
  <c r="AG17" i="7"/>
  <c r="AE26" i="8"/>
  <c r="AG82" i="7"/>
  <c r="AG111" i="7"/>
  <c r="AE47" i="8"/>
  <c r="AF69" i="7"/>
  <c r="AE69" i="8"/>
  <c r="AE38" i="8"/>
  <c r="AG49" i="7"/>
  <c r="AF40" i="7"/>
  <c r="AE40" i="8"/>
  <c r="AG105" i="7"/>
  <c r="AG23" i="7"/>
  <c r="AF39" i="7"/>
  <c r="AE39" i="8"/>
  <c r="AG90" i="7"/>
  <c r="AI112" i="7"/>
  <c r="AG26" i="7"/>
  <c r="AE92" i="8"/>
  <c r="AE94" i="8"/>
  <c r="AE30" i="8"/>
  <c r="AG47" i="7"/>
  <c r="AE56" i="8"/>
  <c r="AE58" i="8"/>
  <c r="AE31" i="8"/>
  <c r="AF72" i="7"/>
  <c r="AE72" i="8"/>
  <c r="AE27" i="8"/>
  <c r="AF51" i="7"/>
  <c r="AE51" i="8"/>
  <c r="AE110" i="8"/>
  <c r="AG6" i="7"/>
  <c r="AE29" i="8"/>
  <c r="AE107" i="8"/>
  <c r="AG20" i="7"/>
  <c r="AG93" i="7"/>
  <c r="AF8" i="7"/>
  <c r="AE8" i="8"/>
  <c r="AE99" i="8"/>
  <c r="AF75" i="7"/>
  <c r="AE75" i="8"/>
  <c r="AG86" i="7"/>
  <c r="AH87" i="7"/>
  <c r="AH52" i="7"/>
  <c r="AF64" i="7"/>
  <c r="AE64" i="8"/>
  <c r="AG63" i="7"/>
  <c r="AF54" i="7"/>
  <c r="AE54" i="8"/>
  <c r="AH98" i="7"/>
  <c r="AF13" i="7"/>
  <c r="AF87" i="8" s="1"/>
  <c r="AE13" i="8"/>
  <c r="AE55" i="8"/>
  <c r="AE109" i="8"/>
  <c r="AG59" i="7"/>
  <c r="AG42" i="7"/>
  <c r="AF100" i="7"/>
  <c r="AE100" i="8"/>
  <c r="AG15" i="7"/>
  <c r="AG89" i="7"/>
  <c r="AG43" i="7"/>
  <c r="AF85" i="7"/>
  <c r="AE85" i="8"/>
  <c r="AH92" i="7"/>
  <c r="AG103" i="7"/>
  <c r="AG81" i="7"/>
  <c r="AF62" i="7"/>
  <c r="AE62" i="8"/>
  <c r="AG94" i="7"/>
  <c r="AG56" i="7"/>
  <c r="AE24" i="8"/>
  <c r="AF24" i="7"/>
  <c r="AG31" i="7"/>
  <c r="AE19" i="8"/>
  <c r="AE112" i="8"/>
  <c r="AE34" i="8"/>
  <c r="AE60" i="8"/>
  <c r="AE101" i="8"/>
  <c r="AE77" i="8"/>
  <c r="AE66" i="8"/>
  <c r="AF7" i="7"/>
  <c r="AE7" i="8"/>
  <c r="AE96" i="8"/>
  <c r="AE80" i="8"/>
  <c r="AE36" i="8"/>
  <c r="AG109" i="7"/>
  <c r="AH80" i="7"/>
  <c r="AE61" i="8"/>
  <c r="AE52" i="8"/>
  <c r="AE98" i="8"/>
  <c r="AF91" i="7"/>
  <c r="AE91" i="8"/>
  <c r="AE37" i="8"/>
  <c r="AH46" i="7"/>
  <c r="AE41" i="8"/>
  <c r="AF16" i="7"/>
  <c r="AE16" i="8"/>
  <c r="AH22" i="7"/>
  <c r="AF84" i="7"/>
  <c r="AE84" i="8"/>
  <c r="AE17" i="8"/>
  <c r="AE82" i="8"/>
  <c r="AE18" i="8"/>
  <c r="AE73" i="8"/>
  <c r="AF44" i="7"/>
  <c r="AE44" i="8"/>
  <c r="AG101" i="7"/>
  <c r="AF95" i="7"/>
  <c r="AE95" i="8"/>
  <c r="AG66" i="7"/>
  <c r="AE53" i="8"/>
  <c r="AE25" i="8"/>
  <c r="AE67" i="8"/>
  <c r="AG33" i="7"/>
  <c r="AG37" i="7"/>
  <c r="AF88" i="7"/>
  <c r="AE88" i="8"/>
  <c r="AG35" i="7"/>
  <c r="AI102" i="7"/>
  <c r="AH76" i="7"/>
  <c r="AE49" i="8"/>
  <c r="AE90" i="8"/>
  <c r="AF70" i="7"/>
  <c r="AE70" i="8"/>
  <c r="AE76" i="8"/>
  <c r="AF108" i="7"/>
  <c r="AF37" i="8" s="1"/>
  <c r="AE108" i="8"/>
  <c r="AH36" i="7"/>
  <c r="AG18" i="7"/>
  <c r="AE102" i="8"/>
  <c r="AE6" i="8"/>
  <c r="AG74" i="7"/>
  <c r="AG21" i="7"/>
  <c r="AE20" i="8"/>
  <c r="AE93" i="8"/>
  <c r="AE22" i="8"/>
  <c r="AE86" i="8"/>
  <c r="AG106" i="7"/>
  <c r="AE63" i="8"/>
  <c r="AG78" i="7"/>
  <c r="AG53" i="7"/>
  <c r="AG113" i="7"/>
  <c r="AG25" i="7"/>
  <c r="AI110" i="7"/>
  <c r="AJ73" i="7"/>
  <c r="AE87" i="8"/>
  <c r="AE59" i="8"/>
  <c r="AE42" i="8"/>
  <c r="AE15" i="8"/>
  <c r="AE89" i="8"/>
  <c r="AE43" i="8"/>
  <c r="AE103" i="8"/>
  <c r="AE81" i="8"/>
  <c r="AE48" i="8"/>
  <c r="AF35" i="8" l="1"/>
  <c r="AF30" i="8"/>
  <c r="AH113" i="7"/>
  <c r="AH78" i="7"/>
  <c r="AH21" i="7"/>
  <c r="AG84" i="7"/>
  <c r="AF84" i="8"/>
  <c r="AG16" i="7"/>
  <c r="AF16" i="8"/>
  <c r="AF109" i="8"/>
  <c r="AG24" i="7"/>
  <c r="AF24" i="8"/>
  <c r="AF94" i="8"/>
  <c r="AF15" i="8"/>
  <c r="AF80" i="8"/>
  <c r="AG13" i="7"/>
  <c r="AF13" i="8"/>
  <c r="AG54" i="7"/>
  <c r="AF54" i="8"/>
  <c r="AG64" i="7"/>
  <c r="AF64" i="8"/>
  <c r="AI87" i="7"/>
  <c r="AG8" i="7"/>
  <c r="AF8" i="8"/>
  <c r="AH26" i="7"/>
  <c r="AH90" i="7"/>
  <c r="AH23" i="7"/>
  <c r="AG40" i="7"/>
  <c r="AG41" i="8" s="1"/>
  <c r="AF40" i="8"/>
  <c r="AH111" i="7"/>
  <c r="AF61" i="8"/>
  <c r="AH97" i="7"/>
  <c r="AF50" i="8"/>
  <c r="AH55" i="7"/>
  <c r="AH107" i="7"/>
  <c r="AG104" i="7"/>
  <c r="AF104" i="8"/>
  <c r="AH30" i="7"/>
  <c r="AF25" i="8"/>
  <c r="AF74" i="8"/>
  <c r="AF18" i="8"/>
  <c r="AG70" i="7"/>
  <c r="AF70" i="8"/>
  <c r="AI76" i="7"/>
  <c r="AH35" i="7"/>
  <c r="AH37" i="7"/>
  <c r="AH109" i="7"/>
  <c r="AH81" i="7"/>
  <c r="AI92" i="7"/>
  <c r="AH43" i="7"/>
  <c r="AH15" i="7"/>
  <c r="AH42" i="7"/>
  <c r="AF19" i="8"/>
  <c r="AF102" i="8"/>
  <c r="AF49" i="8"/>
  <c r="AF82" i="8"/>
  <c r="AI71" i="7"/>
  <c r="AH77" i="7"/>
  <c r="AH60" i="7"/>
  <c r="AH83" i="7"/>
  <c r="AI96" i="7"/>
  <c r="AF55" i="8"/>
  <c r="AF41" i="8"/>
  <c r="AF92" i="8"/>
  <c r="AH106" i="7"/>
  <c r="AF113" i="8"/>
  <c r="AF78" i="8"/>
  <c r="AF52" i="8"/>
  <c r="AF21" i="8"/>
  <c r="AJ102" i="7"/>
  <c r="AG88" i="7"/>
  <c r="AF88" i="8"/>
  <c r="AH33" i="7"/>
  <c r="AF66" i="8"/>
  <c r="AF101" i="8"/>
  <c r="AI46" i="7"/>
  <c r="AI80" i="7"/>
  <c r="AH31" i="7"/>
  <c r="AH56" i="7"/>
  <c r="AG62" i="7"/>
  <c r="AF62" i="8"/>
  <c r="AH103" i="7"/>
  <c r="AG85" i="7"/>
  <c r="AF85" i="8"/>
  <c r="AH89" i="7"/>
  <c r="AG100" i="7"/>
  <c r="AF100" i="8"/>
  <c r="AH59" i="7"/>
  <c r="AH86" i="7"/>
  <c r="AF20" i="8"/>
  <c r="AF110" i="8"/>
  <c r="AF6" i="8"/>
  <c r="AG51" i="7"/>
  <c r="AF51" i="8"/>
  <c r="AH47" i="7"/>
  <c r="AF26" i="8"/>
  <c r="AF90" i="8"/>
  <c r="AF23" i="8"/>
  <c r="AF111" i="8"/>
  <c r="AG57" i="7"/>
  <c r="AF57" i="8"/>
  <c r="AI67" i="7"/>
  <c r="AF9" i="8"/>
  <c r="AH65" i="7"/>
  <c r="AH34" i="7"/>
  <c r="AH10" i="7"/>
  <c r="AF97" i="8"/>
  <c r="AH14" i="7"/>
  <c r="AI48" i="7"/>
  <c r="AH79" i="7"/>
  <c r="AG28" i="7"/>
  <c r="AF28" i="8"/>
  <c r="AI19" i="7"/>
  <c r="AH99" i="7"/>
  <c r="AF107" i="8"/>
  <c r="AJ110" i="7"/>
  <c r="AI36" i="7"/>
  <c r="AH66" i="7"/>
  <c r="AH101" i="7"/>
  <c r="AF81" i="8"/>
  <c r="AF43" i="8"/>
  <c r="AF42" i="8"/>
  <c r="AH20" i="7"/>
  <c r="AF112" i="8"/>
  <c r="AH6" i="7"/>
  <c r="AF17" i="8"/>
  <c r="AF77" i="8"/>
  <c r="AF60" i="8"/>
  <c r="AH9" i="7"/>
  <c r="AI38" i="7"/>
  <c r="AF83" i="8"/>
  <c r="AG11" i="7"/>
  <c r="AG29" i="8" s="1"/>
  <c r="AF11" i="8"/>
  <c r="AF53" i="8"/>
  <c r="AF98" i="8"/>
  <c r="AF106" i="8"/>
  <c r="AH94" i="7"/>
  <c r="AF63" i="8"/>
  <c r="AG75" i="7"/>
  <c r="AF75" i="8"/>
  <c r="AF93" i="8"/>
  <c r="AF105" i="8"/>
  <c r="AG69" i="7"/>
  <c r="AF69" i="8"/>
  <c r="AH17" i="7"/>
  <c r="AH61" i="7"/>
  <c r="AF45" i="8"/>
  <c r="AH50" i="7"/>
  <c r="AG68" i="7"/>
  <c r="AF68" i="8"/>
  <c r="AF29" i="8"/>
  <c r="AF27" i="8"/>
  <c r="AF58" i="8"/>
  <c r="AK73" i="7"/>
  <c r="AH25" i="7"/>
  <c r="AH53" i="7"/>
  <c r="AH74" i="7"/>
  <c r="AH18" i="7"/>
  <c r="AG108" i="7"/>
  <c r="AF108" i="8"/>
  <c r="AF33" i="8"/>
  <c r="AG95" i="7"/>
  <c r="AF95" i="8"/>
  <c r="AG44" i="7"/>
  <c r="AG45" i="8" s="1"/>
  <c r="AF44" i="8"/>
  <c r="AI22" i="7"/>
  <c r="AG91" i="7"/>
  <c r="AF91" i="8"/>
  <c r="AG7" i="7"/>
  <c r="AF7" i="8"/>
  <c r="AF76" i="8"/>
  <c r="AF67" i="8"/>
  <c r="AF96" i="8"/>
  <c r="AF22" i="8"/>
  <c r="AF48" i="8"/>
  <c r="AF36" i="8"/>
  <c r="AF71" i="8"/>
  <c r="AF38" i="8"/>
  <c r="AF46" i="8"/>
  <c r="AF31" i="8"/>
  <c r="AF56" i="8"/>
  <c r="AF103" i="8"/>
  <c r="AF89" i="8"/>
  <c r="AF59" i="8"/>
  <c r="AI98" i="7"/>
  <c r="AH63" i="7"/>
  <c r="AI52" i="7"/>
  <c r="AF86" i="8"/>
  <c r="AH93" i="7"/>
  <c r="AF73" i="8"/>
  <c r="AG72" i="7"/>
  <c r="AF72" i="8"/>
  <c r="AF47" i="8"/>
  <c r="AJ112" i="7"/>
  <c r="AG39" i="7"/>
  <c r="AF39" i="8"/>
  <c r="AH105" i="7"/>
  <c r="AH49" i="7"/>
  <c r="AH82" i="7"/>
  <c r="AH45" i="7"/>
  <c r="AF65" i="8"/>
  <c r="AF34" i="8"/>
  <c r="AF10" i="8"/>
  <c r="AF14" i="8"/>
  <c r="AF79" i="8"/>
  <c r="AF99" i="8"/>
  <c r="AG12" i="7"/>
  <c r="AF12" i="8"/>
  <c r="AH29" i="7"/>
  <c r="AH27" i="7"/>
  <c r="AG32" i="7"/>
  <c r="AF32" i="8"/>
  <c r="AH58" i="7"/>
  <c r="AH41" i="7"/>
  <c r="AG21" i="8" l="1"/>
  <c r="AG55" i="8"/>
  <c r="AI82" i="7"/>
  <c r="AI105" i="7"/>
  <c r="AK112" i="7"/>
  <c r="AI18" i="7"/>
  <c r="AG17" i="8"/>
  <c r="AI9" i="7"/>
  <c r="AG73" i="8"/>
  <c r="AI66" i="7"/>
  <c r="AK110" i="7"/>
  <c r="AG14" i="8"/>
  <c r="AI10" i="7"/>
  <c r="AI65" i="7"/>
  <c r="AG59" i="8"/>
  <c r="AG89" i="8"/>
  <c r="AG103" i="8"/>
  <c r="AG56" i="8"/>
  <c r="AG36" i="8"/>
  <c r="AI109" i="7"/>
  <c r="AI55" i="7"/>
  <c r="AG96" i="8"/>
  <c r="AI45" i="7"/>
  <c r="AG74" i="8"/>
  <c r="AG25" i="8"/>
  <c r="AH68" i="7"/>
  <c r="AG68" i="8"/>
  <c r="AG110" i="8"/>
  <c r="AG6" i="8"/>
  <c r="AI20" i="7"/>
  <c r="AG101" i="8"/>
  <c r="AJ19" i="7"/>
  <c r="AI14" i="7"/>
  <c r="AG34" i="8"/>
  <c r="AG86" i="8"/>
  <c r="AI89" i="7"/>
  <c r="AH88" i="7"/>
  <c r="AG88" i="8"/>
  <c r="AI83" i="7"/>
  <c r="AI77" i="7"/>
  <c r="AG42" i="8"/>
  <c r="AG81" i="8"/>
  <c r="AI35" i="7"/>
  <c r="AG30" i="8"/>
  <c r="AH40" i="7"/>
  <c r="AG40" i="8"/>
  <c r="AI90" i="7"/>
  <c r="AH8" i="7"/>
  <c r="AG8" i="8"/>
  <c r="AH64" i="7"/>
  <c r="AG64" i="8"/>
  <c r="AH13" i="7"/>
  <c r="AG13" i="8"/>
  <c r="AI21" i="7"/>
  <c r="AG67" i="8"/>
  <c r="AI49" i="7"/>
  <c r="AH39" i="7"/>
  <c r="AG39" i="8"/>
  <c r="AI93" i="7"/>
  <c r="AG63" i="8"/>
  <c r="AI58" i="7"/>
  <c r="AI27" i="7"/>
  <c r="AH12" i="7"/>
  <c r="AG12" i="8"/>
  <c r="AG48" i="8"/>
  <c r="AG82" i="8"/>
  <c r="AG105" i="8"/>
  <c r="AH72" i="7"/>
  <c r="AG72" i="8"/>
  <c r="AI63" i="7"/>
  <c r="AJ22" i="7"/>
  <c r="AH95" i="7"/>
  <c r="AG95" i="8"/>
  <c r="AG18" i="8"/>
  <c r="AG53" i="8"/>
  <c r="AI50" i="7"/>
  <c r="AI17" i="7"/>
  <c r="AG52" i="8"/>
  <c r="AG11" i="8"/>
  <c r="AH11" i="7"/>
  <c r="AG9" i="8"/>
  <c r="AG71" i="8"/>
  <c r="AG102" i="8"/>
  <c r="AG66" i="8"/>
  <c r="AI99" i="7"/>
  <c r="AH28" i="7"/>
  <c r="AG28" i="8"/>
  <c r="AJ48" i="7"/>
  <c r="AG10" i="8"/>
  <c r="AG65" i="8"/>
  <c r="AJ67" i="7"/>
  <c r="AI47" i="7"/>
  <c r="AG87" i="8"/>
  <c r="AH100" i="7"/>
  <c r="AG100" i="8"/>
  <c r="AH85" i="7"/>
  <c r="AG85" i="8"/>
  <c r="AH62" i="7"/>
  <c r="AG62" i="8"/>
  <c r="AI31" i="7"/>
  <c r="AJ46" i="7"/>
  <c r="AI33" i="7"/>
  <c r="AK102" i="7"/>
  <c r="AJ96" i="7"/>
  <c r="AI60" i="7"/>
  <c r="AJ71" i="7"/>
  <c r="AG15" i="8"/>
  <c r="AG109" i="8"/>
  <c r="AI37" i="7"/>
  <c r="AJ76" i="7"/>
  <c r="AI97" i="7"/>
  <c r="AI111" i="7"/>
  <c r="AI23" i="7"/>
  <c r="AI26" i="7"/>
  <c r="AJ87" i="7"/>
  <c r="AH54" i="7"/>
  <c r="AG54" i="8"/>
  <c r="AH84" i="7"/>
  <c r="AG84" i="8"/>
  <c r="AI78" i="7"/>
  <c r="AH91" i="7"/>
  <c r="AG91" i="8"/>
  <c r="AI53" i="7"/>
  <c r="AL73" i="7"/>
  <c r="AG20" i="8"/>
  <c r="AG79" i="8"/>
  <c r="AG83" i="8"/>
  <c r="AG77" i="8"/>
  <c r="AG98" i="8"/>
  <c r="AI15" i="7"/>
  <c r="AJ92" i="7"/>
  <c r="AG35" i="8"/>
  <c r="AH104" i="7"/>
  <c r="AG104" i="8"/>
  <c r="AG90" i="8"/>
  <c r="AG113" i="8"/>
  <c r="AI41" i="7"/>
  <c r="AH32" i="7"/>
  <c r="AG32" i="8"/>
  <c r="AI29" i="7"/>
  <c r="AG19" i="8"/>
  <c r="AG49" i="8"/>
  <c r="AG93" i="8"/>
  <c r="AJ52" i="7"/>
  <c r="AJ98" i="7"/>
  <c r="AH7" i="7"/>
  <c r="AG7" i="8"/>
  <c r="AG92" i="8"/>
  <c r="AG76" i="8"/>
  <c r="AG46" i="8"/>
  <c r="AH44" i="7"/>
  <c r="AG44" i="8"/>
  <c r="AG61" i="8"/>
  <c r="AG94" i="8"/>
  <c r="AI79" i="7"/>
  <c r="AH57" i="7"/>
  <c r="AG57" i="8"/>
  <c r="AH51" i="7"/>
  <c r="AG51" i="8"/>
  <c r="AI59" i="7"/>
  <c r="AI103" i="7"/>
  <c r="AI56" i="7"/>
  <c r="AJ80" i="7"/>
  <c r="AG106" i="8"/>
  <c r="AG43" i="8"/>
  <c r="AG22" i="8"/>
  <c r="AH70" i="7"/>
  <c r="AH60" i="8" s="1"/>
  <c r="AG70" i="8"/>
  <c r="AG107" i="8"/>
  <c r="AH16" i="7"/>
  <c r="AG16" i="8"/>
  <c r="AI113" i="7"/>
  <c r="AG58" i="8"/>
  <c r="AG27" i="8"/>
  <c r="AG80" i="8"/>
  <c r="AH108" i="7"/>
  <c r="AG108" i="8"/>
  <c r="AI74" i="7"/>
  <c r="AI25" i="7"/>
  <c r="AG50" i="8"/>
  <c r="AI61" i="7"/>
  <c r="AH69" i="7"/>
  <c r="AG69" i="8"/>
  <c r="AH75" i="7"/>
  <c r="AG75" i="8"/>
  <c r="AI94" i="7"/>
  <c r="AH94" i="8"/>
  <c r="AJ38" i="7"/>
  <c r="AG112" i="8"/>
  <c r="AI6" i="7"/>
  <c r="AH110" i="8"/>
  <c r="AI101" i="7"/>
  <c r="AJ36" i="7"/>
  <c r="AG99" i="8"/>
  <c r="AI34" i="7"/>
  <c r="AG47" i="8"/>
  <c r="AI86" i="7"/>
  <c r="AG31" i="8"/>
  <c r="AG33" i="8"/>
  <c r="AI106" i="7"/>
  <c r="AG60" i="8"/>
  <c r="AI42" i="7"/>
  <c r="AI43" i="7"/>
  <c r="AI81" i="7"/>
  <c r="AG37" i="8"/>
  <c r="AI30" i="7"/>
  <c r="AI107" i="7"/>
  <c r="AG97" i="8"/>
  <c r="AG111" i="8"/>
  <c r="AG23" i="8"/>
  <c r="AG26" i="8"/>
  <c r="AH24" i="7"/>
  <c r="AG24" i="8"/>
  <c r="AG78" i="8"/>
  <c r="AG38" i="8"/>
  <c r="AH9" i="8" l="1"/>
  <c r="AH74" i="8"/>
  <c r="AJ107" i="7"/>
  <c r="AJ86" i="7"/>
  <c r="AJ6" i="7"/>
  <c r="AJ74" i="7"/>
  <c r="AH103" i="8"/>
  <c r="AH79" i="8"/>
  <c r="AK98" i="7"/>
  <c r="AJ15" i="7"/>
  <c r="AH53" i="8"/>
  <c r="AH111" i="8"/>
  <c r="AJ47" i="7"/>
  <c r="AI28" i="7"/>
  <c r="AH28" i="8"/>
  <c r="AH50" i="8"/>
  <c r="AH83" i="8"/>
  <c r="AH89" i="8"/>
  <c r="AH14" i="8"/>
  <c r="AH55" i="8"/>
  <c r="AH81" i="8"/>
  <c r="AH42" i="8"/>
  <c r="AH96" i="8"/>
  <c r="AH46" i="8"/>
  <c r="AJ94" i="7"/>
  <c r="AI69" i="7"/>
  <c r="AH69" i="8"/>
  <c r="AH25" i="8"/>
  <c r="AI16" i="7"/>
  <c r="AH16" i="8"/>
  <c r="AK80" i="7"/>
  <c r="AJ103" i="7"/>
  <c r="AI51" i="7"/>
  <c r="AH51" i="8"/>
  <c r="AJ79" i="7"/>
  <c r="AI44" i="7"/>
  <c r="AH44" i="8"/>
  <c r="AJ53" i="7"/>
  <c r="AL102" i="7"/>
  <c r="AI62" i="7"/>
  <c r="AH62" i="8"/>
  <c r="AH99" i="8"/>
  <c r="AJ27" i="7"/>
  <c r="AH45" i="8"/>
  <c r="AJ55" i="7"/>
  <c r="AJ66" i="7"/>
  <c r="AL112" i="7"/>
  <c r="AH87" i="8"/>
  <c r="AH30" i="8"/>
  <c r="AJ81" i="7"/>
  <c r="AH106" i="8"/>
  <c r="AJ25" i="7"/>
  <c r="AI108" i="7"/>
  <c r="AH108" i="8"/>
  <c r="AH113" i="8"/>
  <c r="AH107" i="8"/>
  <c r="AH76" i="8"/>
  <c r="AH43" i="8"/>
  <c r="AH71" i="8"/>
  <c r="AJ106" i="7"/>
  <c r="AH86" i="8"/>
  <c r="AH34" i="8"/>
  <c r="AH112" i="8"/>
  <c r="AH6" i="8"/>
  <c r="AK38" i="7"/>
  <c r="AI75" i="7"/>
  <c r="AH75" i="8"/>
  <c r="AJ61" i="7"/>
  <c r="AJ113" i="7"/>
  <c r="AJ56" i="7"/>
  <c r="AJ59" i="7"/>
  <c r="AI57" i="7"/>
  <c r="AH57" i="8"/>
  <c r="AJ29" i="7"/>
  <c r="AJ41" i="7"/>
  <c r="AI104" i="7"/>
  <c r="AH104" i="8"/>
  <c r="AH15" i="8"/>
  <c r="AM73" i="7"/>
  <c r="AI91" i="7"/>
  <c r="AH91" i="8"/>
  <c r="AI84" i="7"/>
  <c r="AH84" i="8"/>
  <c r="AK87" i="7"/>
  <c r="AJ23" i="7"/>
  <c r="AJ97" i="7"/>
  <c r="AJ37" i="7"/>
  <c r="AK71" i="7"/>
  <c r="AK96" i="7"/>
  <c r="AJ33" i="7"/>
  <c r="AJ31" i="7"/>
  <c r="AI85" i="7"/>
  <c r="AH85" i="8"/>
  <c r="AH47" i="8"/>
  <c r="AI11" i="7"/>
  <c r="AH11" i="8"/>
  <c r="AJ17" i="7"/>
  <c r="AK22" i="7"/>
  <c r="AI72" i="7"/>
  <c r="AH72" i="8"/>
  <c r="AH58" i="8"/>
  <c r="AJ93" i="7"/>
  <c r="AJ49" i="7"/>
  <c r="AJ35" i="7"/>
  <c r="AJ77" i="7"/>
  <c r="AI88" i="7"/>
  <c r="AH88" i="8"/>
  <c r="AK19" i="7"/>
  <c r="AJ109" i="7"/>
  <c r="AH10" i="8"/>
  <c r="AL110" i="7"/>
  <c r="AJ18" i="7"/>
  <c r="AJ105" i="7"/>
  <c r="AJ43" i="7"/>
  <c r="AJ34" i="7"/>
  <c r="AK36" i="7"/>
  <c r="AI70" i="7"/>
  <c r="AH70" i="8"/>
  <c r="AH78" i="8"/>
  <c r="AH26" i="8"/>
  <c r="AH63" i="8"/>
  <c r="AI12" i="7"/>
  <c r="AH12" i="8"/>
  <c r="AJ58" i="7"/>
  <c r="AI13" i="7"/>
  <c r="AH13" i="8"/>
  <c r="AI8" i="7"/>
  <c r="AH8" i="8"/>
  <c r="AI40" i="7"/>
  <c r="AH40" i="8"/>
  <c r="AJ10" i="7"/>
  <c r="AH66" i="8"/>
  <c r="AJ9" i="7"/>
  <c r="AH82" i="8"/>
  <c r="AI24" i="7"/>
  <c r="AH24" i="8"/>
  <c r="AJ30" i="7"/>
  <c r="AH48" i="8"/>
  <c r="AH101" i="8"/>
  <c r="AH102" i="8"/>
  <c r="AI32" i="7"/>
  <c r="AH32" i="8"/>
  <c r="AJ78" i="7"/>
  <c r="AI54" i="7"/>
  <c r="AH54" i="8"/>
  <c r="AJ26" i="7"/>
  <c r="AJ111" i="7"/>
  <c r="AK76" i="7"/>
  <c r="AJ60" i="7"/>
  <c r="AK46" i="7"/>
  <c r="AI100" i="7"/>
  <c r="AH100" i="8"/>
  <c r="AJ50" i="7"/>
  <c r="AI95" i="7"/>
  <c r="AH95" i="8"/>
  <c r="AJ63" i="7"/>
  <c r="AI39" i="7"/>
  <c r="AH39" i="8"/>
  <c r="AH21" i="8"/>
  <c r="AH90" i="8"/>
  <c r="AJ83" i="7"/>
  <c r="AJ89" i="7"/>
  <c r="AJ14" i="7"/>
  <c r="AJ20" i="7"/>
  <c r="AH65" i="8"/>
  <c r="AJ82" i="7"/>
  <c r="AJ42" i="7"/>
  <c r="AH67" i="8"/>
  <c r="AJ101" i="7"/>
  <c r="AH73" i="8"/>
  <c r="AH61" i="8"/>
  <c r="AH56" i="8"/>
  <c r="AH59" i="8"/>
  <c r="AI7" i="7"/>
  <c r="AH7" i="8"/>
  <c r="AH22" i="8"/>
  <c r="AH98" i="8"/>
  <c r="AH36" i="8"/>
  <c r="AH38" i="8"/>
  <c r="AH80" i="8"/>
  <c r="AH19" i="8"/>
  <c r="AH52" i="8"/>
  <c r="AK52" i="7"/>
  <c r="AH29" i="8"/>
  <c r="AH41" i="8"/>
  <c r="AK92" i="7"/>
  <c r="AH23" i="8"/>
  <c r="AH97" i="8"/>
  <c r="AH37" i="8"/>
  <c r="AH33" i="8"/>
  <c r="AH31" i="8"/>
  <c r="AK67" i="7"/>
  <c r="AK48" i="7"/>
  <c r="AJ99" i="7"/>
  <c r="AH17" i="8"/>
  <c r="AH27" i="8"/>
  <c r="AH93" i="8"/>
  <c r="AH49" i="8"/>
  <c r="AJ21" i="7"/>
  <c r="AI64" i="7"/>
  <c r="AH64" i="8"/>
  <c r="AJ90" i="7"/>
  <c r="AH35" i="8"/>
  <c r="AH77" i="8"/>
  <c r="AH20" i="8"/>
  <c r="AI68" i="7"/>
  <c r="AH68" i="8"/>
  <c r="AJ45" i="7"/>
  <c r="AH109" i="8"/>
  <c r="AJ65" i="7"/>
  <c r="AH18" i="8"/>
  <c r="AH105" i="8"/>
  <c r="AH92" i="8"/>
  <c r="AJ64" i="7" l="1"/>
  <c r="AI64" i="8"/>
  <c r="AI99" i="8"/>
  <c r="AI96" i="8"/>
  <c r="AJ7" i="7"/>
  <c r="AI7" i="8"/>
  <c r="AI38" i="8"/>
  <c r="AK82" i="7"/>
  <c r="AI83" i="8"/>
  <c r="AI9" i="8"/>
  <c r="AK10" i="7"/>
  <c r="AJ8" i="7"/>
  <c r="AJ81" i="8" s="1"/>
  <c r="AI8" i="8"/>
  <c r="AK58" i="7"/>
  <c r="AK77" i="7"/>
  <c r="AK49" i="7"/>
  <c r="AL96" i="7"/>
  <c r="AK23" i="7"/>
  <c r="AN73" i="7"/>
  <c r="AI98" i="8"/>
  <c r="AK113" i="7"/>
  <c r="AL113" i="7" s="1"/>
  <c r="AJ75" i="7"/>
  <c r="AI75" i="8"/>
  <c r="AI81" i="8"/>
  <c r="AI55" i="8"/>
  <c r="AJ62" i="7"/>
  <c r="AI62" i="8"/>
  <c r="AI79" i="8"/>
  <c r="AI103" i="8"/>
  <c r="AI46" i="8"/>
  <c r="AI15" i="8"/>
  <c r="AI73" i="8"/>
  <c r="AI45" i="8"/>
  <c r="AL67" i="7"/>
  <c r="AI42" i="8"/>
  <c r="AK14" i="7"/>
  <c r="AI60" i="8"/>
  <c r="AI111" i="8"/>
  <c r="AI92" i="8"/>
  <c r="AL36" i="7"/>
  <c r="AK43" i="7"/>
  <c r="AI18" i="8"/>
  <c r="AI109" i="8"/>
  <c r="AI52" i="8"/>
  <c r="AJ16" i="7"/>
  <c r="AI16" i="8"/>
  <c r="AK15" i="7"/>
  <c r="AK65" i="7"/>
  <c r="AL48" i="7"/>
  <c r="AL92" i="7"/>
  <c r="AK101" i="7"/>
  <c r="AI82" i="8"/>
  <c r="AI20" i="8"/>
  <c r="AK89" i="7"/>
  <c r="AK63" i="7"/>
  <c r="AK50" i="7"/>
  <c r="AI26" i="8"/>
  <c r="AI78" i="8"/>
  <c r="AJ32" i="7"/>
  <c r="AI32" i="8"/>
  <c r="AI30" i="8"/>
  <c r="AI10" i="8"/>
  <c r="AI58" i="8"/>
  <c r="AJ70" i="7"/>
  <c r="AI70" i="8"/>
  <c r="AK34" i="7"/>
  <c r="AK105" i="7"/>
  <c r="AM110" i="7"/>
  <c r="AI77" i="8"/>
  <c r="AI49" i="8"/>
  <c r="AL22" i="7"/>
  <c r="AJ11" i="7"/>
  <c r="AI11" i="8"/>
  <c r="AI31" i="8"/>
  <c r="AI37" i="8"/>
  <c r="AI23" i="8"/>
  <c r="AJ104" i="7"/>
  <c r="AI104" i="8"/>
  <c r="AK29" i="7"/>
  <c r="AI59" i="8"/>
  <c r="AI113" i="8"/>
  <c r="AK66" i="7"/>
  <c r="AI27" i="8"/>
  <c r="AI53" i="8"/>
  <c r="AJ44" i="7"/>
  <c r="AI44" i="8"/>
  <c r="AJ51" i="7"/>
  <c r="AI51" i="8"/>
  <c r="AL80" i="7"/>
  <c r="AK47" i="7"/>
  <c r="AL98" i="7"/>
  <c r="AI74" i="8"/>
  <c r="AI102" i="8"/>
  <c r="AI86" i="8"/>
  <c r="AJ68" i="7"/>
  <c r="AI68" i="8"/>
  <c r="AI14" i="8"/>
  <c r="AI48" i="8"/>
  <c r="AL46" i="7"/>
  <c r="AL76" i="7"/>
  <c r="AK26" i="7"/>
  <c r="AK78" i="7"/>
  <c r="AK30" i="7"/>
  <c r="AI43" i="8"/>
  <c r="AK18" i="7"/>
  <c r="AL19" i="7"/>
  <c r="AI17" i="8"/>
  <c r="AK31" i="7"/>
  <c r="AK37" i="7"/>
  <c r="AJ84" i="7"/>
  <c r="AI84" i="8"/>
  <c r="AI41" i="8"/>
  <c r="AK59" i="7"/>
  <c r="AI106" i="8"/>
  <c r="AJ108" i="7"/>
  <c r="AI108" i="8"/>
  <c r="AK27" i="7"/>
  <c r="AK53" i="7"/>
  <c r="AJ69" i="7"/>
  <c r="AI69" i="8"/>
  <c r="AK74" i="7"/>
  <c r="AK86" i="7"/>
  <c r="AI90" i="8"/>
  <c r="AI21" i="8"/>
  <c r="AK99" i="7"/>
  <c r="AI71" i="8"/>
  <c r="AI87" i="8"/>
  <c r="AK83" i="7"/>
  <c r="AJ39" i="7"/>
  <c r="AI39" i="8"/>
  <c r="AJ95" i="7"/>
  <c r="AI95" i="8"/>
  <c r="AK9" i="7"/>
  <c r="AI35" i="8"/>
  <c r="AI93" i="8"/>
  <c r="AJ72" i="7"/>
  <c r="AI72" i="8"/>
  <c r="AK17" i="7"/>
  <c r="AK33" i="7"/>
  <c r="AI97" i="8"/>
  <c r="AK41" i="7"/>
  <c r="AI56" i="8"/>
  <c r="AI61" i="8"/>
  <c r="AI36" i="8"/>
  <c r="AK106" i="7"/>
  <c r="AI25" i="8"/>
  <c r="AK81" i="7"/>
  <c r="AM112" i="7"/>
  <c r="AK55" i="7"/>
  <c r="AK79" i="7"/>
  <c r="AK103" i="7"/>
  <c r="AI94" i="8"/>
  <c r="AJ28" i="7"/>
  <c r="AI28" i="8"/>
  <c r="AI76" i="8"/>
  <c r="AI112" i="8"/>
  <c r="AI6" i="8"/>
  <c r="AI107" i="8"/>
  <c r="AI65" i="8"/>
  <c r="AK45" i="7"/>
  <c r="AI19" i="8"/>
  <c r="AK90" i="7"/>
  <c r="AK21" i="7"/>
  <c r="AI22" i="8"/>
  <c r="AL52" i="7"/>
  <c r="AI101" i="8"/>
  <c r="AK42" i="7"/>
  <c r="AK20" i="7"/>
  <c r="AI89" i="8"/>
  <c r="AI63" i="8"/>
  <c r="AI50" i="8"/>
  <c r="AJ100" i="7"/>
  <c r="AJ55" i="8" s="1"/>
  <c r="AI100" i="8"/>
  <c r="AK60" i="7"/>
  <c r="AK111" i="7"/>
  <c r="AJ111" i="8"/>
  <c r="AJ54" i="7"/>
  <c r="AI54" i="8"/>
  <c r="AJ24" i="7"/>
  <c r="AI24" i="8"/>
  <c r="AJ40" i="7"/>
  <c r="AJ41" i="8" s="1"/>
  <c r="AI40" i="8"/>
  <c r="AJ13" i="7"/>
  <c r="AI13" i="8"/>
  <c r="AJ12" i="7"/>
  <c r="AI12" i="8"/>
  <c r="AI34" i="8"/>
  <c r="AI105" i="8"/>
  <c r="AK109" i="7"/>
  <c r="AJ88" i="7"/>
  <c r="AI88" i="8"/>
  <c r="AK35" i="7"/>
  <c r="AK93" i="7"/>
  <c r="AJ85" i="7"/>
  <c r="AI85" i="8"/>
  <c r="AI33" i="8"/>
  <c r="AL71" i="7"/>
  <c r="AK97" i="7"/>
  <c r="AL87" i="7"/>
  <c r="AJ91" i="7"/>
  <c r="AI91" i="8"/>
  <c r="AI29" i="8"/>
  <c r="AI57" i="8"/>
  <c r="AJ57" i="7"/>
  <c r="AK56" i="7"/>
  <c r="AK61" i="7"/>
  <c r="AL38" i="7"/>
  <c r="AK25" i="7"/>
  <c r="AI66" i="8"/>
  <c r="AI67" i="8"/>
  <c r="AM102" i="7"/>
  <c r="AK94" i="7"/>
  <c r="AI47" i="8"/>
  <c r="AI80" i="8"/>
  <c r="AI110" i="8"/>
  <c r="AK6" i="7"/>
  <c r="AJ112" i="8"/>
  <c r="AK107" i="7"/>
  <c r="AJ94" i="8" l="1"/>
  <c r="AJ113" i="8"/>
  <c r="AJ103" i="8"/>
  <c r="AJ56" i="8"/>
  <c r="AJ93" i="8"/>
  <c r="AM113" i="7"/>
  <c r="AL6" i="7"/>
  <c r="AL90" i="7"/>
  <c r="AK72" i="7"/>
  <c r="AJ72" i="8"/>
  <c r="AK39" i="7"/>
  <c r="AJ39" i="8"/>
  <c r="AL37" i="7"/>
  <c r="AL78" i="7"/>
  <c r="AM76" i="7"/>
  <c r="AJ47" i="8"/>
  <c r="AM22" i="7"/>
  <c r="AJ77" i="8"/>
  <c r="AL94" i="7"/>
  <c r="AJ97" i="8"/>
  <c r="AK24" i="7"/>
  <c r="AJ24" i="8"/>
  <c r="AL111" i="7"/>
  <c r="AJ100" i="8"/>
  <c r="AK100" i="7"/>
  <c r="AJ20" i="8"/>
  <c r="AL103" i="7"/>
  <c r="AL55" i="7"/>
  <c r="AL81" i="7"/>
  <c r="AL41" i="7"/>
  <c r="AJ31" i="8"/>
  <c r="AJ30" i="8"/>
  <c r="AK51" i="7"/>
  <c r="AJ51" i="8"/>
  <c r="AL63" i="7"/>
  <c r="AM92" i="7"/>
  <c r="AK16" i="7"/>
  <c r="AJ16" i="8"/>
  <c r="AL14" i="7"/>
  <c r="AM96" i="7"/>
  <c r="AL77" i="7"/>
  <c r="AK8" i="7"/>
  <c r="AJ8" i="8"/>
  <c r="AJ25" i="8"/>
  <c r="AJ61" i="8"/>
  <c r="AK57" i="7"/>
  <c r="AJ57" i="8"/>
  <c r="AK91" i="7"/>
  <c r="AJ91" i="8"/>
  <c r="AL97" i="7"/>
  <c r="AJ35" i="8"/>
  <c r="AJ109" i="8"/>
  <c r="AJ102" i="8"/>
  <c r="AJ6" i="8"/>
  <c r="AN102" i="7"/>
  <c r="AL25" i="7"/>
  <c r="AL61" i="7"/>
  <c r="AK85" i="7"/>
  <c r="AJ85" i="8"/>
  <c r="AL35" i="7"/>
  <c r="AL109" i="7"/>
  <c r="AK12" i="7"/>
  <c r="AJ12" i="8"/>
  <c r="AK40" i="7"/>
  <c r="AJ40" i="8"/>
  <c r="AK54" i="7"/>
  <c r="AJ54" i="8"/>
  <c r="AL60" i="7"/>
  <c r="AJ42" i="8"/>
  <c r="AM52" i="7"/>
  <c r="AJ90" i="8"/>
  <c r="AL45" i="7"/>
  <c r="AL79" i="7"/>
  <c r="AN112" i="7"/>
  <c r="AJ106" i="8"/>
  <c r="AJ33" i="8"/>
  <c r="AJ9" i="8"/>
  <c r="AJ74" i="8"/>
  <c r="AJ53" i="8"/>
  <c r="AL59" i="7"/>
  <c r="AJ37" i="8"/>
  <c r="AL18" i="7"/>
  <c r="AJ78" i="8"/>
  <c r="AM98" i="7"/>
  <c r="AM80" i="7"/>
  <c r="AK44" i="7"/>
  <c r="AJ44" i="8"/>
  <c r="AL66" i="7"/>
  <c r="AL29" i="7"/>
  <c r="AJ34" i="8"/>
  <c r="AK32" i="7"/>
  <c r="AJ32" i="8"/>
  <c r="AL50" i="7"/>
  <c r="AL89" i="7"/>
  <c r="AL101" i="7"/>
  <c r="AM48" i="7"/>
  <c r="AL15" i="7"/>
  <c r="AL23" i="7"/>
  <c r="AL49" i="7"/>
  <c r="AL58" i="7"/>
  <c r="AL10" i="7"/>
  <c r="AL82" i="7"/>
  <c r="AM87" i="7"/>
  <c r="AM71" i="7"/>
  <c r="AL42" i="7"/>
  <c r="AL106" i="7"/>
  <c r="AL33" i="7"/>
  <c r="AL9" i="7"/>
  <c r="AL74" i="7"/>
  <c r="AL53" i="7"/>
  <c r="AK108" i="7"/>
  <c r="AJ108" i="8"/>
  <c r="AN110" i="7"/>
  <c r="AL34" i="7"/>
  <c r="AJ63" i="8"/>
  <c r="AJ65" i="8"/>
  <c r="AM36" i="7"/>
  <c r="AJ14" i="8"/>
  <c r="AM67" i="7"/>
  <c r="AK62" i="7"/>
  <c r="AJ62" i="8"/>
  <c r="AK75" i="7"/>
  <c r="AJ75" i="8"/>
  <c r="AJ107" i="8"/>
  <c r="AJ110" i="8"/>
  <c r="AM38" i="7"/>
  <c r="AL56" i="7"/>
  <c r="AL93" i="7"/>
  <c r="AK88" i="7"/>
  <c r="AJ88" i="8"/>
  <c r="AJ13" i="8"/>
  <c r="AK13" i="7"/>
  <c r="AJ21" i="8"/>
  <c r="AJ17" i="8"/>
  <c r="AJ83" i="8"/>
  <c r="AJ99" i="8"/>
  <c r="AJ86" i="8"/>
  <c r="AJ27" i="8"/>
  <c r="AM19" i="7"/>
  <c r="AJ26" i="8"/>
  <c r="AL47" i="7"/>
  <c r="AK104" i="7"/>
  <c r="AJ104" i="8"/>
  <c r="AJ105" i="8"/>
  <c r="AL65" i="7"/>
  <c r="AJ43" i="8"/>
  <c r="AO73" i="7"/>
  <c r="AL107" i="7"/>
  <c r="AJ73" i="8"/>
  <c r="AJ60" i="8"/>
  <c r="AL20" i="7"/>
  <c r="AL21" i="7"/>
  <c r="AJ45" i="8"/>
  <c r="AK28" i="7"/>
  <c r="AJ28" i="8"/>
  <c r="AJ79" i="8"/>
  <c r="AL17" i="7"/>
  <c r="AK95" i="7"/>
  <c r="AJ95" i="8"/>
  <c r="AL83" i="7"/>
  <c r="AL99" i="7"/>
  <c r="AL86" i="7"/>
  <c r="AK69" i="7"/>
  <c r="AJ69" i="8"/>
  <c r="AL27" i="7"/>
  <c r="AJ59" i="8"/>
  <c r="AK84" i="7"/>
  <c r="AJ84" i="8"/>
  <c r="AL31" i="7"/>
  <c r="AJ18" i="8"/>
  <c r="AL30" i="7"/>
  <c r="AL26" i="7"/>
  <c r="AM46" i="7"/>
  <c r="AK68" i="7"/>
  <c r="AJ68" i="8"/>
  <c r="AJ66" i="8"/>
  <c r="AJ29" i="8"/>
  <c r="AK11" i="7"/>
  <c r="AJ11" i="8"/>
  <c r="AL105" i="7"/>
  <c r="AK70" i="7"/>
  <c r="AJ70" i="8"/>
  <c r="AJ50" i="8"/>
  <c r="AJ89" i="8"/>
  <c r="AJ101" i="8"/>
  <c r="AJ15" i="8"/>
  <c r="AL43" i="7"/>
  <c r="AJ23" i="8"/>
  <c r="AJ49" i="8"/>
  <c r="AJ58" i="8"/>
  <c r="AJ10" i="8"/>
  <c r="AJ82" i="8"/>
  <c r="AK7" i="7"/>
  <c r="AJ7" i="8"/>
  <c r="AJ98" i="8"/>
  <c r="AJ80" i="8"/>
  <c r="AJ22" i="8"/>
  <c r="AJ92" i="8"/>
  <c r="AJ48" i="8"/>
  <c r="AJ38" i="8"/>
  <c r="AJ87" i="8"/>
  <c r="AJ71" i="8"/>
  <c r="AJ36" i="8"/>
  <c r="AJ67" i="8"/>
  <c r="AJ96" i="8"/>
  <c r="AJ19" i="8"/>
  <c r="AJ76" i="8"/>
  <c r="AJ46" i="8"/>
  <c r="AJ52" i="8"/>
  <c r="AK64" i="7"/>
  <c r="AJ64" i="8"/>
  <c r="AN113" i="7" l="1"/>
  <c r="AL7" i="7"/>
  <c r="AL113" i="8" s="1"/>
  <c r="AK7" i="8"/>
  <c r="AL84" i="7"/>
  <c r="AK84" i="8"/>
  <c r="AK99" i="8"/>
  <c r="AM20" i="7"/>
  <c r="AM107" i="7"/>
  <c r="AK65" i="8"/>
  <c r="AL104" i="7"/>
  <c r="AK104" i="8"/>
  <c r="AL13" i="7"/>
  <c r="AK13" i="8"/>
  <c r="AK96" i="8"/>
  <c r="AL62" i="7"/>
  <c r="AK62" i="8"/>
  <c r="AK34" i="8"/>
  <c r="AK74" i="8"/>
  <c r="AM58" i="7"/>
  <c r="AM15" i="7"/>
  <c r="AK59" i="8"/>
  <c r="AL8" i="7"/>
  <c r="AK8" i="8"/>
  <c r="AK81" i="8"/>
  <c r="AK103" i="8"/>
  <c r="AK110" i="8"/>
  <c r="AM105" i="7"/>
  <c r="AM99" i="7"/>
  <c r="AL95" i="7"/>
  <c r="AK95" i="8"/>
  <c r="AM65" i="7"/>
  <c r="AN36" i="7"/>
  <c r="AL108" i="7"/>
  <c r="AK108" i="8"/>
  <c r="AM33" i="7"/>
  <c r="AN87" i="7"/>
  <c r="AK49" i="8"/>
  <c r="AM29" i="7"/>
  <c r="AK79" i="8"/>
  <c r="AK109" i="8"/>
  <c r="AK61" i="8"/>
  <c r="AM103" i="7"/>
  <c r="AK92" i="8"/>
  <c r="AK19" i="8"/>
  <c r="AL39" i="7"/>
  <c r="AK39" i="8"/>
  <c r="AM90" i="7"/>
  <c r="AK73" i="8"/>
  <c r="AK113" i="8"/>
  <c r="AK48" i="8"/>
  <c r="AK80" i="8"/>
  <c r="AK30" i="8"/>
  <c r="AM31" i="7"/>
  <c r="AK27" i="8"/>
  <c r="AK86" i="8"/>
  <c r="AK83" i="8"/>
  <c r="AK17" i="8"/>
  <c r="AL28" i="7"/>
  <c r="AK28" i="8"/>
  <c r="AK52" i="8"/>
  <c r="AP73" i="7"/>
  <c r="AM47" i="7"/>
  <c r="AK56" i="8"/>
  <c r="AL75" i="7"/>
  <c r="AK75" i="8"/>
  <c r="AN67" i="7"/>
  <c r="AK53" i="8"/>
  <c r="AK9" i="8"/>
  <c r="AK106" i="8"/>
  <c r="AK38" i="8"/>
  <c r="AM10" i="7"/>
  <c r="AM49" i="7"/>
  <c r="AK36" i="8"/>
  <c r="AN48" i="7"/>
  <c r="AM89" i="7"/>
  <c r="AL32" i="7"/>
  <c r="AK32" i="8"/>
  <c r="AK29" i="8"/>
  <c r="AL44" i="7"/>
  <c r="AK44" i="8"/>
  <c r="AN98" i="7"/>
  <c r="AM18" i="7"/>
  <c r="AM79" i="7"/>
  <c r="AM60" i="7"/>
  <c r="AL40" i="7"/>
  <c r="AK40" i="8"/>
  <c r="AM109" i="7"/>
  <c r="AL85" i="7"/>
  <c r="AK85" i="8"/>
  <c r="AM61" i="7"/>
  <c r="AO102" i="7"/>
  <c r="AL91" i="7"/>
  <c r="AK91" i="8"/>
  <c r="AM77" i="7"/>
  <c r="AM14" i="7"/>
  <c r="AN92" i="7"/>
  <c r="AL51" i="7"/>
  <c r="AK51" i="8"/>
  <c r="AK41" i="8"/>
  <c r="AK55" i="8"/>
  <c r="AM111" i="7"/>
  <c r="AK94" i="8"/>
  <c r="AN76" i="7"/>
  <c r="AK37" i="8"/>
  <c r="AK112" i="8"/>
  <c r="AK6" i="8"/>
  <c r="AM43" i="7"/>
  <c r="AK105" i="8"/>
  <c r="AK26" i="8"/>
  <c r="AK21" i="8"/>
  <c r="AK93" i="8"/>
  <c r="AK33" i="8"/>
  <c r="AM42" i="7"/>
  <c r="AM82" i="7"/>
  <c r="AM23" i="7"/>
  <c r="AM101" i="7"/>
  <c r="AK50" i="8"/>
  <c r="AK22" i="8"/>
  <c r="AM66" i="7"/>
  <c r="AN80" i="7"/>
  <c r="AO112" i="7"/>
  <c r="AM45" i="7"/>
  <c r="AK54" i="8"/>
  <c r="AL54" i="7"/>
  <c r="AL12" i="7"/>
  <c r="AK12" i="8"/>
  <c r="AM35" i="7"/>
  <c r="AK87" i="8"/>
  <c r="AM25" i="7"/>
  <c r="AM97" i="7"/>
  <c r="AL57" i="7"/>
  <c r="AK57" i="8"/>
  <c r="AN96" i="7"/>
  <c r="AL16" i="7"/>
  <c r="AK16" i="8"/>
  <c r="AM63" i="7"/>
  <c r="AL24" i="7"/>
  <c r="AK24" i="8"/>
  <c r="AM78" i="7"/>
  <c r="AK90" i="8"/>
  <c r="AL68" i="7"/>
  <c r="AK68" i="8"/>
  <c r="AM26" i="7"/>
  <c r="AK31" i="8"/>
  <c r="AL69" i="7"/>
  <c r="AK69" i="8"/>
  <c r="AM21" i="7"/>
  <c r="AK47" i="8"/>
  <c r="AN19" i="7"/>
  <c r="AM93" i="7"/>
  <c r="AN38" i="7"/>
  <c r="AM34" i="7"/>
  <c r="AM74" i="7"/>
  <c r="AK42" i="8"/>
  <c r="AK10" i="8"/>
  <c r="AK67" i="8"/>
  <c r="AK89" i="8"/>
  <c r="AK18" i="8"/>
  <c r="AM59" i="7"/>
  <c r="AK60" i="8"/>
  <c r="AK77" i="8"/>
  <c r="AK14" i="8"/>
  <c r="AM81" i="7"/>
  <c r="AK111" i="8"/>
  <c r="AL64" i="7"/>
  <c r="AK64" i="8"/>
  <c r="AK43" i="8"/>
  <c r="AL70" i="7"/>
  <c r="AK70" i="8"/>
  <c r="AL11" i="7"/>
  <c r="AK11" i="8"/>
  <c r="AK98" i="8"/>
  <c r="AN46" i="7"/>
  <c r="AM30" i="7"/>
  <c r="AM27" i="7"/>
  <c r="AM86" i="7"/>
  <c r="AM83" i="7"/>
  <c r="AM17" i="7"/>
  <c r="AK20" i="8"/>
  <c r="AK107" i="8"/>
  <c r="AL88" i="7"/>
  <c r="AK88" i="8"/>
  <c r="AM56" i="7"/>
  <c r="AO110" i="7"/>
  <c r="AM53" i="7"/>
  <c r="AM9" i="7"/>
  <c r="AM106" i="7"/>
  <c r="AN71" i="7"/>
  <c r="AK82" i="8"/>
  <c r="AK58" i="8"/>
  <c r="AK23" i="8"/>
  <c r="AK15" i="8"/>
  <c r="AK101" i="8"/>
  <c r="AM50" i="7"/>
  <c r="AK66" i="8"/>
  <c r="AK76" i="8"/>
  <c r="AK45" i="8"/>
  <c r="AN52" i="7"/>
  <c r="AK35" i="8"/>
  <c r="AK71" i="8"/>
  <c r="AK25" i="8"/>
  <c r="AK97" i="8"/>
  <c r="AK63" i="8"/>
  <c r="AK46" i="8"/>
  <c r="AM41" i="7"/>
  <c r="AM55" i="7"/>
  <c r="AL100" i="7"/>
  <c r="AK100" i="8"/>
  <c r="AM94" i="7"/>
  <c r="AN22" i="7"/>
  <c r="AK78" i="8"/>
  <c r="AM37" i="7"/>
  <c r="AL72" i="7"/>
  <c r="AK72" i="8"/>
  <c r="AK102" i="8"/>
  <c r="AM6" i="7"/>
  <c r="AL6" i="8"/>
  <c r="AL110" i="8"/>
  <c r="AL18" i="8" l="1"/>
  <c r="AL27" i="8"/>
  <c r="AO113" i="7"/>
  <c r="AM72" i="7"/>
  <c r="AL72" i="8"/>
  <c r="AL86" i="8"/>
  <c r="AL30" i="8"/>
  <c r="AM70" i="7"/>
  <c r="AL70" i="8"/>
  <c r="AL21" i="8"/>
  <c r="AL25" i="8"/>
  <c r="AN35" i="7"/>
  <c r="AL43" i="8"/>
  <c r="AL14" i="8"/>
  <c r="AL61" i="8"/>
  <c r="AL60" i="8"/>
  <c r="AM32" i="7"/>
  <c r="AL32" i="8"/>
  <c r="AO48" i="7"/>
  <c r="AN47" i="7"/>
  <c r="AL29" i="8"/>
  <c r="AM108" i="7"/>
  <c r="AL108" i="8"/>
  <c r="AN99" i="7"/>
  <c r="AN58" i="7"/>
  <c r="AM62" i="7"/>
  <c r="AL62" i="8"/>
  <c r="AL37" i="8"/>
  <c r="AO22" i="7"/>
  <c r="AM100" i="7"/>
  <c r="AL100" i="8"/>
  <c r="AN41" i="7"/>
  <c r="AN9" i="7"/>
  <c r="AM88" i="7"/>
  <c r="AL88" i="8"/>
  <c r="AN86" i="7"/>
  <c r="AN30" i="7"/>
  <c r="AL74" i="8"/>
  <c r="AN21" i="7"/>
  <c r="AL26" i="8"/>
  <c r="AL45" i="8"/>
  <c r="AM51" i="7"/>
  <c r="AL51" i="8"/>
  <c r="AM91" i="7"/>
  <c r="AL91" i="8"/>
  <c r="AN109" i="7"/>
  <c r="AN18" i="7"/>
  <c r="AL89" i="8"/>
  <c r="AL90" i="8"/>
  <c r="AL33" i="8"/>
  <c r="AL15" i="8"/>
  <c r="AM104" i="7"/>
  <c r="AL104" i="8"/>
  <c r="AM84" i="7"/>
  <c r="AL84" i="8"/>
  <c r="AL112" i="8"/>
  <c r="AN37" i="7"/>
  <c r="AL94" i="8"/>
  <c r="AL55" i="8"/>
  <c r="AN50" i="7"/>
  <c r="AL106" i="8"/>
  <c r="AL53" i="8"/>
  <c r="AL56" i="8"/>
  <c r="AL83" i="8"/>
  <c r="AM11" i="7"/>
  <c r="AL11" i="8"/>
  <c r="AN81" i="7"/>
  <c r="AL59" i="8"/>
  <c r="AN74" i="7"/>
  <c r="AO38" i="7"/>
  <c r="AO19" i="7"/>
  <c r="AN26" i="7"/>
  <c r="AL78" i="8"/>
  <c r="AL63" i="8"/>
  <c r="AL97" i="8"/>
  <c r="AM12" i="7"/>
  <c r="AL12" i="8"/>
  <c r="AN45" i="7"/>
  <c r="AO80" i="7"/>
  <c r="AN23" i="7"/>
  <c r="AN42" i="7"/>
  <c r="AO76" i="7"/>
  <c r="AL77" i="8"/>
  <c r="AL79" i="8"/>
  <c r="AN89" i="7"/>
  <c r="AL49" i="8"/>
  <c r="AQ73" i="7"/>
  <c r="AL31" i="8"/>
  <c r="AN90" i="7"/>
  <c r="AN33" i="7"/>
  <c r="AO36" i="7"/>
  <c r="AM95" i="7"/>
  <c r="AL95" i="8"/>
  <c r="AN105" i="7"/>
  <c r="AN15" i="7"/>
  <c r="AN20" i="7"/>
  <c r="AL41" i="8"/>
  <c r="AL9" i="8"/>
  <c r="AL17" i="8"/>
  <c r="AN34" i="7"/>
  <c r="AN93" i="7"/>
  <c r="AM68" i="7"/>
  <c r="AL68" i="8"/>
  <c r="AP112" i="7"/>
  <c r="AN66" i="7"/>
  <c r="AN101" i="7"/>
  <c r="AN82" i="7"/>
  <c r="AL111" i="8"/>
  <c r="AL109" i="8"/>
  <c r="AL10" i="8"/>
  <c r="AM39" i="7"/>
  <c r="AL39" i="8"/>
  <c r="AN103" i="7"/>
  <c r="AO87" i="7"/>
  <c r="AN65" i="7"/>
  <c r="AN107" i="7"/>
  <c r="AL102" i="8"/>
  <c r="AN6" i="7"/>
  <c r="AO52" i="7"/>
  <c r="AL50" i="8"/>
  <c r="AO71" i="7"/>
  <c r="AP110" i="7"/>
  <c r="AN17" i="7"/>
  <c r="AL81" i="8"/>
  <c r="AM24" i="7"/>
  <c r="AL24" i="8"/>
  <c r="AM16" i="7"/>
  <c r="AL16" i="8"/>
  <c r="AM57" i="7"/>
  <c r="AL57" i="8"/>
  <c r="AN25" i="7"/>
  <c r="AL23" i="8"/>
  <c r="AL42" i="8"/>
  <c r="AN43" i="7"/>
  <c r="AN111" i="7"/>
  <c r="AN14" i="7"/>
  <c r="AN61" i="7"/>
  <c r="AN60" i="7"/>
  <c r="AM44" i="7"/>
  <c r="AL44" i="8"/>
  <c r="AN10" i="7"/>
  <c r="AM75" i="7"/>
  <c r="AL75" i="8"/>
  <c r="AM28" i="7"/>
  <c r="AL28" i="8"/>
  <c r="AN29" i="7"/>
  <c r="AL105" i="8"/>
  <c r="AL20" i="8"/>
  <c r="AL73" i="8"/>
  <c r="AN94" i="7"/>
  <c r="AN55" i="7"/>
  <c r="AN106" i="7"/>
  <c r="AN53" i="7"/>
  <c r="AN56" i="7"/>
  <c r="AN83" i="7"/>
  <c r="AN27" i="7"/>
  <c r="AO46" i="7"/>
  <c r="AM64" i="7"/>
  <c r="AL64" i="8"/>
  <c r="AN59" i="7"/>
  <c r="AL34" i="8"/>
  <c r="AL93" i="8"/>
  <c r="AM69" i="7"/>
  <c r="AL69" i="8"/>
  <c r="AN78" i="7"/>
  <c r="AN63" i="7"/>
  <c r="AO96" i="7"/>
  <c r="AN97" i="7"/>
  <c r="AL35" i="8"/>
  <c r="AM54" i="7"/>
  <c r="AL54" i="8"/>
  <c r="AL66" i="8"/>
  <c r="AL101" i="8"/>
  <c r="AL82" i="8"/>
  <c r="AO92" i="7"/>
  <c r="AN77" i="7"/>
  <c r="AP102" i="7"/>
  <c r="AM85" i="7"/>
  <c r="AL85" i="8"/>
  <c r="AM40" i="7"/>
  <c r="AL40" i="8"/>
  <c r="AN79" i="7"/>
  <c r="AO98" i="7"/>
  <c r="AN49" i="7"/>
  <c r="AO67" i="7"/>
  <c r="AL47" i="8"/>
  <c r="AN31" i="7"/>
  <c r="AL103" i="8"/>
  <c r="AL65" i="8"/>
  <c r="AL99" i="8"/>
  <c r="AM8" i="7"/>
  <c r="AL8" i="8"/>
  <c r="AL58" i="8"/>
  <c r="AM13" i="7"/>
  <c r="AM113" i="8" s="1"/>
  <c r="AL13" i="8"/>
  <c r="AL107" i="8"/>
  <c r="AM7" i="7"/>
  <c r="AL7" i="8"/>
  <c r="AL96" i="8"/>
  <c r="AL80" i="8"/>
  <c r="AL92" i="8"/>
  <c r="AL48" i="8"/>
  <c r="AL67" i="8"/>
  <c r="AL22" i="8"/>
  <c r="AL52" i="8"/>
  <c r="AL71" i="8"/>
  <c r="AL46" i="8"/>
  <c r="AL76" i="8"/>
  <c r="AL98" i="8"/>
  <c r="AL87" i="8"/>
  <c r="AL36" i="8"/>
  <c r="AL38" i="8"/>
  <c r="AL19" i="8"/>
  <c r="AM47" i="8" l="1"/>
  <c r="AP113" i="7"/>
  <c r="AM13" i="8"/>
  <c r="AN13" i="7"/>
  <c r="AM31" i="8"/>
  <c r="AP67" i="7"/>
  <c r="AM97" i="8"/>
  <c r="AM63" i="8"/>
  <c r="AM59" i="8"/>
  <c r="AO29" i="7"/>
  <c r="AN75" i="7"/>
  <c r="AM75" i="8"/>
  <c r="AN44" i="7"/>
  <c r="AM44" i="8"/>
  <c r="AO61" i="7"/>
  <c r="AO111" i="7"/>
  <c r="AN57" i="7"/>
  <c r="AM57" i="8"/>
  <c r="AO17" i="7"/>
  <c r="AM110" i="8"/>
  <c r="AO107" i="7"/>
  <c r="AN39" i="7"/>
  <c r="AM39" i="8"/>
  <c r="AM34" i="8"/>
  <c r="AO15" i="7"/>
  <c r="AO74" i="7"/>
  <c r="AO18" i="7"/>
  <c r="AM80" i="8"/>
  <c r="AN88" i="7"/>
  <c r="AM88" i="8"/>
  <c r="AN32" i="7"/>
  <c r="AM32" i="8"/>
  <c r="AN7" i="7"/>
  <c r="AN22" i="8" s="1"/>
  <c r="AM7" i="8"/>
  <c r="AM52" i="8"/>
  <c r="AM71" i="8"/>
  <c r="AM22" i="8"/>
  <c r="AM49" i="8"/>
  <c r="AP98" i="7"/>
  <c r="AN40" i="7"/>
  <c r="AM40" i="8"/>
  <c r="AQ102" i="7"/>
  <c r="AP92" i="7"/>
  <c r="AO97" i="7"/>
  <c r="AO63" i="7"/>
  <c r="AO59" i="7"/>
  <c r="AO83" i="7"/>
  <c r="AO55" i="7"/>
  <c r="AM60" i="8"/>
  <c r="AM43" i="8"/>
  <c r="AM25" i="8"/>
  <c r="AO66" i="7"/>
  <c r="AO34" i="7"/>
  <c r="AM105" i="8"/>
  <c r="AM90" i="8"/>
  <c r="AM98" i="8"/>
  <c r="AM26" i="8"/>
  <c r="AN104" i="7"/>
  <c r="AM104" i="8"/>
  <c r="AM109" i="8"/>
  <c r="AM86" i="8"/>
  <c r="AM9" i="8"/>
  <c r="AO58" i="7"/>
  <c r="AN108" i="7"/>
  <c r="AM108" i="8"/>
  <c r="AM35" i="8"/>
  <c r="AM87" i="8"/>
  <c r="AO49" i="7"/>
  <c r="AM79" i="8"/>
  <c r="AM77" i="8"/>
  <c r="AN54" i="7"/>
  <c r="AM54" i="8"/>
  <c r="AM78" i="8"/>
  <c r="AM27" i="8"/>
  <c r="AM56" i="8"/>
  <c r="AM106" i="8"/>
  <c r="AM94" i="8"/>
  <c r="AN28" i="7"/>
  <c r="AM28" i="8"/>
  <c r="AO10" i="7"/>
  <c r="AO60" i="7"/>
  <c r="AO14" i="7"/>
  <c r="AO43" i="7"/>
  <c r="AO25" i="7"/>
  <c r="AN16" i="7"/>
  <c r="AM16" i="8"/>
  <c r="AQ110" i="7"/>
  <c r="AM112" i="8"/>
  <c r="AO65" i="7"/>
  <c r="AO103" i="7"/>
  <c r="AM101" i="8"/>
  <c r="AM93" i="8"/>
  <c r="AO20" i="7"/>
  <c r="AO105" i="7"/>
  <c r="AP36" i="7"/>
  <c r="AO90" i="7"/>
  <c r="AP76" i="7"/>
  <c r="AO23" i="7"/>
  <c r="AO45" i="7"/>
  <c r="AM96" i="8"/>
  <c r="AO26" i="7"/>
  <c r="AP38" i="7"/>
  <c r="AM81" i="8"/>
  <c r="AM46" i="8"/>
  <c r="AO109" i="7"/>
  <c r="AN51" i="7"/>
  <c r="AM51" i="8"/>
  <c r="AO86" i="7"/>
  <c r="AO9" i="7"/>
  <c r="AN100" i="7"/>
  <c r="AM100" i="8"/>
  <c r="AM99" i="8"/>
  <c r="AP48" i="7"/>
  <c r="AO35" i="7"/>
  <c r="AN70" i="7"/>
  <c r="AM70" i="8"/>
  <c r="AN72" i="7"/>
  <c r="AM72" i="8"/>
  <c r="AM83" i="8"/>
  <c r="AM53" i="8"/>
  <c r="AM55" i="8"/>
  <c r="AN24" i="7"/>
  <c r="AM24" i="8"/>
  <c r="AP71" i="7"/>
  <c r="AM6" i="8"/>
  <c r="AP87" i="7"/>
  <c r="AM82" i="8"/>
  <c r="AM66" i="8"/>
  <c r="AN95" i="7"/>
  <c r="AM95" i="8"/>
  <c r="AO33" i="7"/>
  <c r="AO89" i="7"/>
  <c r="AM92" i="8"/>
  <c r="AO42" i="7"/>
  <c r="AP80" i="7"/>
  <c r="AN12" i="7"/>
  <c r="AM12" i="8"/>
  <c r="AP19" i="7"/>
  <c r="AO50" i="7"/>
  <c r="AO37" i="7"/>
  <c r="AN91" i="7"/>
  <c r="AM91" i="8"/>
  <c r="AO21" i="7"/>
  <c r="AO30" i="7"/>
  <c r="AO41" i="7"/>
  <c r="AP22" i="7"/>
  <c r="AM58" i="8"/>
  <c r="AO31" i="7"/>
  <c r="AN69" i="7"/>
  <c r="AM69" i="8"/>
  <c r="AP46" i="7"/>
  <c r="AO53" i="7"/>
  <c r="AM10" i="8"/>
  <c r="AM14" i="8"/>
  <c r="AM38" i="8"/>
  <c r="AM102" i="8"/>
  <c r="AO6" i="7"/>
  <c r="AM65" i="8"/>
  <c r="AM103" i="8"/>
  <c r="AO82" i="7"/>
  <c r="AN68" i="7"/>
  <c r="AM68" i="8"/>
  <c r="AM20" i="8"/>
  <c r="AR73" i="7"/>
  <c r="AM23" i="8"/>
  <c r="AM45" i="8"/>
  <c r="AN11" i="7"/>
  <c r="AM11" i="8"/>
  <c r="AM19" i="8"/>
  <c r="AN8" i="7"/>
  <c r="AM8" i="8"/>
  <c r="AM48" i="8"/>
  <c r="AO79" i="7"/>
  <c r="AN85" i="7"/>
  <c r="AM85" i="8"/>
  <c r="AO77" i="7"/>
  <c r="AP96" i="7"/>
  <c r="AO78" i="7"/>
  <c r="AN64" i="7"/>
  <c r="AM64" i="8"/>
  <c r="AO27" i="7"/>
  <c r="AO56" i="7"/>
  <c r="AO106" i="7"/>
  <c r="AO94" i="7"/>
  <c r="AM29" i="8"/>
  <c r="AM61" i="8"/>
  <c r="AM111" i="8"/>
  <c r="AM17" i="8"/>
  <c r="AP52" i="7"/>
  <c r="AM73" i="8"/>
  <c r="AM107" i="8"/>
  <c r="AO101" i="7"/>
  <c r="AQ112" i="7"/>
  <c r="AO93" i="7"/>
  <c r="AM15" i="8"/>
  <c r="AM33" i="8"/>
  <c r="AM89" i="8"/>
  <c r="AM42" i="8"/>
  <c r="AM74" i="8"/>
  <c r="AO81" i="7"/>
  <c r="AM50" i="8"/>
  <c r="AM37" i="8"/>
  <c r="AN84" i="7"/>
  <c r="AM84" i="8"/>
  <c r="AM36" i="8"/>
  <c r="AM18" i="8"/>
  <c r="AM76" i="8"/>
  <c r="AM21" i="8"/>
  <c r="AM30" i="8"/>
  <c r="AM41" i="8"/>
  <c r="AN62" i="7"/>
  <c r="AM62" i="8"/>
  <c r="AO99" i="7"/>
  <c r="AO47" i="7"/>
  <c r="AM67" i="8"/>
  <c r="AN99" i="8" l="1"/>
  <c r="AN97" i="8"/>
  <c r="AN71" i="8"/>
  <c r="AN113" i="8"/>
  <c r="AQ113" i="7"/>
  <c r="AO84" i="7"/>
  <c r="AN84" i="8"/>
  <c r="AP81" i="7"/>
  <c r="AN93" i="8"/>
  <c r="AN94" i="8"/>
  <c r="AN82" i="8"/>
  <c r="AN6" i="8"/>
  <c r="AN31" i="8"/>
  <c r="AP30" i="7"/>
  <c r="AP50" i="7"/>
  <c r="AN35" i="8"/>
  <c r="AN23" i="8"/>
  <c r="AN90" i="8"/>
  <c r="AN105" i="8"/>
  <c r="AN65" i="8"/>
  <c r="AN96" i="8"/>
  <c r="AN58" i="8"/>
  <c r="AN34" i="8"/>
  <c r="AP55" i="7"/>
  <c r="AP59" i="7"/>
  <c r="AP97" i="7"/>
  <c r="AR102" i="7"/>
  <c r="AQ98" i="7"/>
  <c r="AO32" i="7"/>
  <c r="AN32" i="8"/>
  <c r="AN15" i="8"/>
  <c r="AP17" i="7"/>
  <c r="AP99" i="7"/>
  <c r="AP56" i="7"/>
  <c r="AQ96" i="7"/>
  <c r="AN76" i="8"/>
  <c r="AP31" i="7"/>
  <c r="AN21" i="8"/>
  <c r="AP33" i="7"/>
  <c r="AO72" i="7"/>
  <c r="AN72" i="8"/>
  <c r="AP35" i="7"/>
  <c r="AP65" i="7"/>
  <c r="AN63" i="8"/>
  <c r="AP18" i="7"/>
  <c r="AN107" i="8"/>
  <c r="AP111" i="7"/>
  <c r="AO44" i="7"/>
  <c r="AN44" i="8"/>
  <c r="AP29" i="7"/>
  <c r="AN47" i="8"/>
  <c r="AP47" i="7"/>
  <c r="AO62" i="7"/>
  <c r="AN62" i="8"/>
  <c r="AN81" i="8"/>
  <c r="AN80" i="8"/>
  <c r="AR112" i="7"/>
  <c r="AP106" i="7"/>
  <c r="AP27" i="7"/>
  <c r="AP78" i="7"/>
  <c r="AP77" i="7"/>
  <c r="AP79" i="7"/>
  <c r="AO8" i="7"/>
  <c r="AN8" i="8"/>
  <c r="AS73" i="7"/>
  <c r="AO68" i="7"/>
  <c r="AN68" i="8"/>
  <c r="AN73" i="8"/>
  <c r="AP53" i="7"/>
  <c r="AO69" i="7"/>
  <c r="AN69" i="8"/>
  <c r="AN30" i="8"/>
  <c r="AN50" i="8"/>
  <c r="AN42" i="8"/>
  <c r="AP89" i="7"/>
  <c r="AO95" i="7"/>
  <c r="AN95" i="8"/>
  <c r="AQ87" i="7"/>
  <c r="AO70" i="7"/>
  <c r="AN70" i="8"/>
  <c r="AQ48" i="7"/>
  <c r="AN9" i="8"/>
  <c r="AN26" i="8"/>
  <c r="AP45" i="7"/>
  <c r="AQ76" i="7"/>
  <c r="AP20" i="7"/>
  <c r="AP103" i="7"/>
  <c r="AN25" i="8"/>
  <c r="AN14" i="8"/>
  <c r="AN10" i="8"/>
  <c r="AO108" i="7"/>
  <c r="AN108" i="8"/>
  <c r="AN38" i="8"/>
  <c r="AP66" i="7"/>
  <c r="AN55" i="8"/>
  <c r="AN59" i="8"/>
  <c r="AP74" i="7"/>
  <c r="AO57" i="7"/>
  <c r="AN57" i="8"/>
  <c r="AP61" i="7"/>
  <c r="AO75" i="7"/>
  <c r="AN75" i="8"/>
  <c r="AN101" i="8"/>
  <c r="AN56" i="8"/>
  <c r="AN36" i="8"/>
  <c r="AN102" i="8"/>
  <c r="AQ22" i="7"/>
  <c r="AO91" i="7"/>
  <c r="AN91" i="8"/>
  <c r="AO12" i="7"/>
  <c r="AO107" i="8" s="1"/>
  <c r="AN12" i="8"/>
  <c r="AP42" i="7"/>
  <c r="AN33" i="8"/>
  <c r="AO24" i="7"/>
  <c r="AN24" i="8"/>
  <c r="AP9" i="7"/>
  <c r="AO51" i="7"/>
  <c r="AN51" i="8"/>
  <c r="AP26" i="7"/>
  <c r="AR110" i="7"/>
  <c r="AP25" i="7"/>
  <c r="AP14" i="7"/>
  <c r="AP10" i="7"/>
  <c r="AN18" i="8"/>
  <c r="AO39" i="7"/>
  <c r="AN39" i="8"/>
  <c r="AN111" i="8"/>
  <c r="AN29" i="8"/>
  <c r="AO13" i="7"/>
  <c r="AN13" i="8"/>
  <c r="AP93" i="7"/>
  <c r="AP101" i="7"/>
  <c r="AP94" i="7"/>
  <c r="AO64" i="7"/>
  <c r="AN64" i="8"/>
  <c r="AO85" i="7"/>
  <c r="AN85" i="8"/>
  <c r="AN67" i="8"/>
  <c r="AP82" i="7"/>
  <c r="AN110" i="8"/>
  <c r="AP6" i="7"/>
  <c r="AQ46" i="7"/>
  <c r="AN41" i="8"/>
  <c r="AN37" i="8"/>
  <c r="AN86" i="8"/>
  <c r="AN109" i="8"/>
  <c r="AP23" i="7"/>
  <c r="AP90" i="7"/>
  <c r="AP105" i="7"/>
  <c r="AN43" i="8"/>
  <c r="AN60" i="8"/>
  <c r="AN49" i="8"/>
  <c r="AN48" i="8"/>
  <c r="AP58" i="7"/>
  <c r="AP34" i="7"/>
  <c r="AN83" i="8"/>
  <c r="AP15" i="7"/>
  <c r="AN17" i="8"/>
  <c r="AN19" i="8"/>
  <c r="AN87" i="8"/>
  <c r="AQ52" i="7"/>
  <c r="AN106" i="8"/>
  <c r="AN27" i="8"/>
  <c r="AN78" i="8"/>
  <c r="AN77" i="8"/>
  <c r="AN79" i="8"/>
  <c r="AO11" i="7"/>
  <c r="AN11" i="8"/>
  <c r="AN112" i="8"/>
  <c r="AN53" i="8"/>
  <c r="AP41" i="7"/>
  <c r="AP21" i="7"/>
  <c r="AP37" i="7"/>
  <c r="AQ19" i="7"/>
  <c r="AQ80" i="7"/>
  <c r="AN89" i="8"/>
  <c r="AQ71" i="7"/>
  <c r="AO100" i="7"/>
  <c r="AN100" i="8"/>
  <c r="AP86" i="7"/>
  <c r="AP109" i="7"/>
  <c r="AQ38" i="7"/>
  <c r="AN45" i="8"/>
  <c r="AQ36" i="7"/>
  <c r="AN20" i="8"/>
  <c r="AN103" i="8"/>
  <c r="AO16" i="7"/>
  <c r="AN16" i="8"/>
  <c r="AP43" i="7"/>
  <c r="AP60" i="7"/>
  <c r="AO28" i="7"/>
  <c r="AN28" i="8"/>
  <c r="AO54" i="7"/>
  <c r="AN54" i="8"/>
  <c r="AP49" i="7"/>
  <c r="AO104" i="7"/>
  <c r="AN104" i="8"/>
  <c r="AN66" i="8"/>
  <c r="AP83" i="7"/>
  <c r="AP63" i="7"/>
  <c r="AQ92" i="7"/>
  <c r="AO40" i="7"/>
  <c r="AN40" i="8"/>
  <c r="AO7" i="7"/>
  <c r="AN7" i="8"/>
  <c r="AN46" i="8"/>
  <c r="AN92" i="8"/>
  <c r="AN98" i="8"/>
  <c r="AO88" i="7"/>
  <c r="AN88" i="8"/>
  <c r="AN74" i="8"/>
  <c r="AP107" i="7"/>
  <c r="AN61" i="8"/>
  <c r="AQ67" i="7"/>
  <c r="AN52" i="8"/>
  <c r="AO30" i="8" l="1"/>
  <c r="AO113" i="8"/>
  <c r="AR113" i="7"/>
  <c r="AP88" i="7"/>
  <c r="AO88" i="8"/>
  <c r="AO83" i="8"/>
  <c r="AP54" i="7"/>
  <c r="AO54" i="8"/>
  <c r="AP16" i="7"/>
  <c r="AO16" i="8"/>
  <c r="AR38" i="7"/>
  <c r="AO37" i="8"/>
  <c r="AO23" i="8"/>
  <c r="AO112" i="8"/>
  <c r="AO6" i="8"/>
  <c r="AQ82" i="7"/>
  <c r="AO101" i="8"/>
  <c r="AQ10" i="7"/>
  <c r="AP70" i="7"/>
  <c r="AO70" i="8"/>
  <c r="AP95" i="7"/>
  <c r="AO95" i="8"/>
  <c r="AO77" i="8"/>
  <c r="AO65" i="8"/>
  <c r="AO99" i="8"/>
  <c r="AR98" i="7"/>
  <c r="AO43" i="8"/>
  <c r="AR71" i="7"/>
  <c r="AQ37" i="7"/>
  <c r="AQ41" i="7"/>
  <c r="AP11" i="7"/>
  <c r="AO11" i="8"/>
  <c r="AQ15" i="7"/>
  <c r="AQ34" i="7"/>
  <c r="AQ105" i="7"/>
  <c r="AQ23" i="7"/>
  <c r="AO71" i="8"/>
  <c r="AQ101" i="7"/>
  <c r="AO14" i="8"/>
  <c r="AP75" i="7"/>
  <c r="AO75" i="8"/>
  <c r="AP57" i="7"/>
  <c r="AO57" i="8"/>
  <c r="AQ20" i="7"/>
  <c r="AP68" i="7"/>
  <c r="AO68" i="8"/>
  <c r="AQ77" i="7"/>
  <c r="AS112" i="7"/>
  <c r="AO67" i="8"/>
  <c r="AP44" i="7"/>
  <c r="AO44" i="8"/>
  <c r="AQ65" i="7"/>
  <c r="AP72" i="7"/>
  <c r="AO72" i="8"/>
  <c r="AO31" i="8"/>
  <c r="AR96" i="7"/>
  <c r="AQ99" i="7"/>
  <c r="AO50" i="8"/>
  <c r="AP40" i="7"/>
  <c r="AO40" i="8"/>
  <c r="AQ63" i="7"/>
  <c r="AO60" i="8"/>
  <c r="AO86" i="8"/>
  <c r="AO48" i="8"/>
  <c r="AR19" i="7"/>
  <c r="AQ21" i="7"/>
  <c r="AQ58" i="7"/>
  <c r="AQ90" i="7"/>
  <c r="AO19" i="8"/>
  <c r="AR46" i="7"/>
  <c r="AO73" i="8"/>
  <c r="AO82" i="8"/>
  <c r="AP85" i="7"/>
  <c r="AO85" i="8"/>
  <c r="AQ94" i="7"/>
  <c r="AQ93" i="7"/>
  <c r="AO10" i="8"/>
  <c r="AQ25" i="7"/>
  <c r="AO26" i="8"/>
  <c r="AQ9" i="7"/>
  <c r="AP12" i="7"/>
  <c r="AO12" i="8"/>
  <c r="AR22" i="7"/>
  <c r="AQ61" i="7"/>
  <c r="AQ74" i="7"/>
  <c r="AQ66" i="7"/>
  <c r="AQ103" i="7"/>
  <c r="AT73" i="7"/>
  <c r="AQ79" i="7"/>
  <c r="AQ78" i="7"/>
  <c r="AQ106" i="7"/>
  <c r="AQ47" i="7"/>
  <c r="AQ29" i="7"/>
  <c r="AQ111" i="7"/>
  <c r="AQ35" i="7"/>
  <c r="AQ33" i="7"/>
  <c r="AQ56" i="7"/>
  <c r="AQ17" i="7"/>
  <c r="AO97" i="8"/>
  <c r="AO55" i="8"/>
  <c r="AQ81" i="7"/>
  <c r="AP104" i="7"/>
  <c r="AO104" i="8"/>
  <c r="AQ60" i="7"/>
  <c r="AR36" i="7"/>
  <c r="AQ86" i="7"/>
  <c r="AO41" i="8"/>
  <c r="AR52" i="7"/>
  <c r="AO15" i="8"/>
  <c r="AO34" i="8"/>
  <c r="AO105" i="8"/>
  <c r="AO25" i="8"/>
  <c r="AQ26" i="7"/>
  <c r="AO9" i="8"/>
  <c r="AO42" i="8"/>
  <c r="AO20" i="8"/>
  <c r="AR76" i="7"/>
  <c r="AP69" i="7"/>
  <c r="AO69" i="8"/>
  <c r="AQ27" i="7"/>
  <c r="AQ97" i="7"/>
  <c r="AQ55" i="7"/>
  <c r="AQ30" i="7"/>
  <c r="AQ107" i="7"/>
  <c r="AP7" i="7"/>
  <c r="AO7" i="8"/>
  <c r="AO52" i="8"/>
  <c r="AO46" i="8"/>
  <c r="AO96" i="8"/>
  <c r="AR92" i="7"/>
  <c r="AQ83" i="7"/>
  <c r="AO49" i="8"/>
  <c r="AO76" i="8"/>
  <c r="AO109" i="8"/>
  <c r="AR80" i="7"/>
  <c r="AO102" i="8"/>
  <c r="AQ6" i="7"/>
  <c r="AP64" i="7"/>
  <c r="AO64" i="8"/>
  <c r="AP13" i="7"/>
  <c r="AO13" i="8"/>
  <c r="AP39" i="7"/>
  <c r="AO39" i="8"/>
  <c r="AQ42" i="7"/>
  <c r="AP91" i="7"/>
  <c r="AO91" i="8"/>
  <c r="AO45" i="8"/>
  <c r="AO89" i="8"/>
  <c r="AO53" i="8"/>
  <c r="AP8" i="7"/>
  <c r="AP59" i="8" s="1"/>
  <c r="AO8" i="8"/>
  <c r="AO27" i="8"/>
  <c r="AP62" i="7"/>
  <c r="AO62" i="8"/>
  <c r="AO18" i="8"/>
  <c r="AO59" i="8"/>
  <c r="AP84" i="7"/>
  <c r="AO84" i="8"/>
  <c r="AR67" i="7"/>
  <c r="AO63" i="8"/>
  <c r="AQ49" i="7"/>
  <c r="AP28" i="7"/>
  <c r="AO28" i="8"/>
  <c r="AQ43" i="7"/>
  <c r="AQ109" i="7"/>
  <c r="AP100" i="7"/>
  <c r="AO100" i="8"/>
  <c r="AO87" i="8"/>
  <c r="AO21" i="8"/>
  <c r="AO92" i="8"/>
  <c r="AO58" i="8"/>
  <c r="AO90" i="8"/>
  <c r="AO38" i="8"/>
  <c r="AO80" i="8"/>
  <c r="AO110" i="8"/>
  <c r="AO94" i="8"/>
  <c r="AO93" i="8"/>
  <c r="AQ14" i="7"/>
  <c r="AS110" i="7"/>
  <c r="AP51" i="7"/>
  <c r="AO51" i="8"/>
  <c r="AP24" i="7"/>
  <c r="AO24" i="8"/>
  <c r="AO61" i="8"/>
  <c r="AO74" i="8"/>
  <c r="AO66" i="8"/>
  <c r="AP108" i="7"/>
  <c r="AO108" i="8"/>
  <c r="AO103" i="8"/>
  <c r="AO36" i="8"/>
  <c r="AQ45" i="7"/>
  <c r="AR48" i="7"/>
  <c r="AR87" i="7"/>
  <c r="AQ89" i="7"/>
  <c r="AO22" i="8"/>
  <c r="AQ53" i="7"/>
  <c r="AO79" i="8"/>
  <c r="AO78" i="8"/>
  <c r="AO106" i="8"/>
  <c r="AO47" i="8"/>
  <c r="AO29" i="8"/>
  <c r="AO111" i="8"/>
  <c r="AQ18" i="7"/>
  <c r="AO35" i="8"/>
  <c r="AO33" i="8"/>
  <c r="AQ31" i="7"/>
  <c r="AO56" i="8"/>
  <c r="AO17" i="8"/>
  <c r="AO32" i="8"/>
  <c r="AP32" i="7"/>
  <c r="AS102" i="7"/>
  <c r="AQ59" i="7"/>
  <c r="AQ50" i="7"/>
  <c r="AO81" i="8"/>
  <c r="AO98" i="8"/>
  <c r="AP82" i="8" l="1"/>
  <c r="AP113" i="8"/>
  <c r="AS113" i="7"/>
  <c r="AQ32" i="7"/>
  <c r="AP32" i="8"/>
  <c r="AP31" i="8"/>
  <c r="AP18" i="8"/>
  <c r="AP53" i="8"/>
  <c r="AR89" i="7"/>
  <c r="AS48" i="7"/>
  <c r="AQ24" i="7"/>
  <c r="AP24" i="8"/>
  <c r="AT110" i="7"/>
  <c r="AR43" i="7"/>
  <c r="AR30" i="7"/>
  <c r="AR60" i="7"/>
  <c r="AR17" i="7"/>
  <c r="AR111" i="7"/>
  <c r="AR78" i="7"/>
  <c r="AR90" i="7"/>
  <c r="AQ40" i="7"/>
  <c r="AP40" i="8"/>
  <c r="AP105" i="8"/>
  <c r="AP41" i="8"/>
  <c r="AS98" i="7"/>
  <c r="AQ16" i="7"/>
  <c r="AQ29" i="8" s="1"/>
  <c r="AP16" i="8"/>
  <c r="AR59" i="7"/>
  <c r="AR53" i="7"/>
  <c r="AP45" i="8"/>
  <c r="AP14" i="8"/>
  <c r="AP109" i="8"/>
  <c r="AQ62" i="7"/>
  <c r="AP62" i="8"/>
  <c r="AP102" i="8"/>
  <c r="AR83" i="7"/>
  <c r="AP55" i="8"/>
  <c r="AS52" i="7"/>
  <c r="AP56" i="8"/>
  <c r="AP29" i="8"/>
  <c r="AP79" i="8"/>
  <c r="AR66" i="7"/>
  <c r="AQ12" i="7"/>
  <c r="AP12" i="8"/>
  <c r="AQ85" i="7"/>
  <c r="AP85" i="8"/>
  <c r="AP63" i="8"/>
  <c r="AR77" i="7"/>
  <c r="AR20" i="7"/>
  <c r="AQ75" i="7"/>
  <c r="AP75" i="8"/>
  <c r="AR10" i="7"/>
  <c r="AS87" i="7"/>
  <c r="AQ108" i="7"/>
  <c r="AP108" i="8"/>
  <c r="AQ51" i="7"/>
  <c r="AP51" i="8"/>
  <c r="AP46" i="8"/>
  <c r="AP28" i="8"/>
  <c r="AQ28" i="7"/>
  <c r="AR50" i="7"/>
  <c r="AT102" i="7"/>
  <c r="AP89" i="8"/>
  <c r="AP43" i="8"/>
  <c r="AP49" i="8"/>
  <c r="AS67" i="7"/>
  <c r="AP87" i="8"/>
  <c r="AQ91" i="7"/>
  <c r="AP91" i="8"/>
  <c r="AQ39" i="7"/>
  <c r="AP39" i="8"/>
  <c r="AQ64" i="7"/>
  <c r="AP64" i="8"/>
  <c r="AP73" i="8"/>
  <c r="AS92" i="7"/>
  <c r="AP30" i="8"/>
  <c r="AP97" i="8"/>
  <c r="AR26" i="7"/>
  <c r="AP86" i="8"/>
  <c r="AP60" i="8"/>
  <c r="AP81" i="8"/>
  <c r="AP17" i="8"/>
  <c r="AP33" i="8"/>
  <c r="AP111" i="8"/>
  <c r="AP47" i="8"/>
  <c r="AP78" i="8"/>
  <c r="AR103" i="7"/>
  <c r="AR74" i="7"/>
  <c r="AS22" i="7"/>
  <c r="AR9" i="7"/>
  <c r="AR94" i="7"/>
  <c r="AP90" i="8"/>
  <c r="AP52" i="8"/>
  <c r="AS19" i="7"/>
  <c r="AP36" i="8"/>
  <c r="AR99" i="7"/>
  <c r="AT112" i="7"/>
  <c r="AQ68" i="7"/>
  <c r="AP68" i="8"/>
  <c r="AQ57" i="7"/>
  <c r="AP57" i="8"/>
  <c r="AP101" i="8"/>
  <c r="AR23" i="7"/>
  <c r="AR34" i="7"/>
  <c r="AQ11" i="7"/>
  <c r="AP11" i="8"/>
  <c r="AR37" i="7"/>
  <c r="AQ70" i="7"/>
  <c r="AP70" i="8"/>
  <c r="AQ100" i="7"/>
  <c r="AP100" i="8"/>
  <c r="AR49" i="7"/>
  <c r="AQ8" i="7"/>
  <c r="AP8" i="8"/>
  <c r="AP48" i="8"/>
  <c r="AP42" i="8"/>
  <c r="AP110" i="8"/>
  <c r="AP6" i="8"/>
  <c r="AS80" i="7"/>
  <c r="AP83" i="8"/>
  <c r="AQ7" i="7"/>
  <c r="AQ79" i="8" s="1"/>
  <c r="AP7" i="8"/>
  <c r="AP67" i="8"/>
  <c r="AP80" i="8"/>
  <c r="AP92" i="8"/>
  <c r="AP96" i="8"/>
  <c r="AP71" i="8"/>
  <c r="AR97" i="7"/>
  <c r="AQ69" i="7"/>
  <c r="AP69" i="8"/>
  <c r="AR86" i="7"/>
  <c r="AR81" i="7"/>
  <c r="AR33" i="7"/>
  <c r="AR47" i="7"/>
  <c r="AU73" i="7"/>
  <c r="AP66" i="8"/>
  <c r="AP61" i="8"/>
  <c r="AP93" i="8"/>
  <c r="AP21" i="8"/>
  <c r="AQ72" i="7"/>
  <c r="AP72" i="8"/>
  <c r="AQ44" i="7"/>
  <c r="AP44" i="8"/>
  <c r="AP77" i="8"/>
  <c r="AP20" i="8"/>
  <c r="AR101" i="7"/>
  <c r="AP15" i="8"/>
  <c r="AP10" i="8"/>
  <c r="AR82" i="7"/>
  <c r="AR31" i="7"/>
  <c r="AR18" i="7"/>
  <c r="AP19" i="8"/>
  <c r="AQ84" i="7"/>
  <c r="AP84" i="8"/>
  <c r="AR42" i="7"/>
  <c r="AQ13" i="7"/>
  <c r="AP13" i="8"/>
  <c r="AR6" i="7"/>
  <c r="AP107" i="8"/>
  <c r="AP27" i="8"/>
  <c r="AP35" i="8"/>
  <c r="AP106" i="8"/>
  <c r="AP76" i="8"/>
  <c r="AR61" i="7"/>
  <c r="AP25" i="8"/>
  <c r="AR93" i="7"/>
  <c r="AS46" i="7"/>
  <c r="AP58" i="8"/>
  <c r="AR21" i="7"/>
  <c r="AS96" i="7"/>
  <c r="AP65" i="8"/>
  <c r="AR105" i="7"/>
  <c r="AR15" i="7"/>
  <c r="AR41" i="7"/>
  <c r="AS71" i="7"/>
  <c r="AQ95" i="7"/>
  <c r="AP95" i="8"/>
  <c r="AQ88" i="7"/>
  <c r="AP88" i="8"/>
  <c r="AP50" i="8"/>
  <c r="AR45" i="7"/>
  <c r="AP22" i="8"/>
  <c r="AR14" i="7"/>
  <c r="AQ14" i="8"/>
  <c r="AR109" i="7"/>
  <c r="AP112" i="8"/>
  <c r="AR107" i="7"/>
  <c r="AR55" i="7"/>
  <c r="AR27" i="7"/>
  <c r="AS76" i="7"/>
  <c r="AP26" i="8"/>
  <c r="AS36" i="7"/>
  <c r="AQ104" i="7"/>
  <c r="AP104" i="8"/>
  <c r="AR56" i="7"/>
  <c r="AQ56" i="8"/>
  <c r="AR35" i="7"/>
  <c r="AR29" i="7"/>
  <c r="AR106" i="7"/>
  <c r="AR79" i="7"/>
  <c r="AP103" i="8"/>
  <c r="AP74" i="8"/>
  <c r="AP9" i="8"/>
  <c r="AR25" i="7"/>
  <c r="AP94" i="8"/>
  <c r="AR58" i="7"/>
  <c r="AP38" i="8"/>
  <c r="AR63" i="7"/>
  <c r="AP99" i="8"/>
  <c r="AR65" i="7"/>
  <c r="AP23" i="8"/>
  <c r="AP34" i="8"/>
  <c r="AP37" i="8"/>
  <c r="AS38" i="7"/>
  <c r="AQ54" i="7"/>
  <c r="AP54" i="8"/>
  <c r="AP98" i="8"/>
  <c r="AQ113" i="8" l="1"/>
  <c r="AQ65" i="8"/>
  <c r="AQ38" i="8"/>
  <c r="AQ102" i="8"/>
  <c r="AT113" i="7"/>
  <c r="AT38" i="7"/>
  <c r="AS63" i="7"/>
  <c r="AS93" i="7"/>
  <c r="AR8" i="7"/>
  <c r="AQ8" i="8"/>
  <c r="AR100" i="7"/>
  <c r="AQ100" i="8"/>
  <c r="AS37" i="7"/>
  <c r="AS34" i="7"/>
  <c r="AR28" i="7"/>
  <c r="AQ28" i="8"/>
  <c r="AR51" i="7"/>
  <c r="AQ51" i="8"/>
  <c r="AR75" i="7"/>
  <c r="AQ75" i="8"/>
  <c r="AS53" i="7"/>
  <c r="AR16" i="7"/>
  <c r="AQ16" i="8"/>
  <c r="AS111" i="7"/>
  <c r="AS79" i="7"/>
  <c r="AS56" i="7"/>
  <c r="AQ27" i="8"/>
  <c r="AQ67" i="8"/>
  <c r="AQ41" i="8"/>
  <c r="AQ105" i="8"/>
  <c r="AT96" i="7"/>
  <c r="AQ73" i="8"/>
  <c r="AR84" i="7"/>
  <c r="AQ84" i="8"/>
  <c r="AQ47" i="8"/>
  <c r="AQ81" i="8"/>
  <c r="AQ23" i="8"/>
  <c r="AU112" i="7"/>
  <c r="AQ94" i="8"/>
  <c r="AQ80" i="8"/>
  <c r="AU102" i="7"/>
  <c r="AQ10" i="8"/>
  <c r="AQ20" i="8"/>
  <c r="AQ76" i="8"/>
  <c r="AQ59" i="8"/>
  <c r="AT98" i="7"/>
  <c r="AQ78" i="8"/>
  <c r="AQ17" i="8"/>
  <c r="AQ30" i="8"/>
  <c r="AR32" i="7"/>
  <c r="AQ32" i="8"/>
  <c r="AQ106" i="8"/>
  <c r="AQ35" i="8"/>
  <c r="AQ63" i="8"/>
  <c r="AQ58" i="8"/>
  <c r="AS25" i="7"/>
  <c r="AS106" i="7"/>
  <c r="AS35" i="7"/>
  <c r="AR104" i="7"/>
  <c r="AQ104" i="8"/>
  <c r="AQ55" i="8"/>
  <c r="AQ92" i="8"/>
  <c r="AS109" i="7"/>
  <c r="AQ45" i="8"/>
  <c r="AR88" i="7"/>
  <c r="AQ88" i="8"/>
  <c r="AQ15" i="8"/>
  <c r="AS21" i="7"/>
  <c r="AQ93" i="8"/>
  <c r="AS61" i="7"/>
  <c r="AQ36" i="8"/>
  <c r="AQ110" i="8"/>
  <c r="AS6" i="7"/>
  <c r="AS42" i="7"/>
  <c r="AQ18" i="8"/>
  <c r="AQ82" i="8"/>
  <c r="AQ101" i="8"/>
  <c r="AQ33" i="8"/>
  <c r="AQ86" i="8"/>
  <c r="AQ97" i="8"/>
  <c r="AR7" i="7"/>
  <c r="AQ7" i="8"/>
  <c r="AQ96" i="8"/>
  <c r="AQ46" i="8"/>
  <c r="AQ87" i="8"/>
  <c r="AQ71" i="8"/>
  <c r="AQ52" i="8"/>
  <c r="AQ37" i="8"/>
  <c r="AQ34" i="8"/>
  <c r="AR68" i="7"/>
  <c r="AQ68" i="8"/>
  <c r="AS99" i="7"/>
  <c r="AQ9" i="8"/>
  <c r="AQ74" i="8"/>
  <c r="AQ26" i="8"/>
  <c r="AT67" i="7"/>
  <c r="AS50" i="7"/>
  <c r="AQ77" i="8"/>
  <c r="AR85" i="7"/>
  <c r="AQ85" i="8"/>
  <c r="AS66" i="7"/>
  <c r="AQ83" i="8"/>
  <c r="AR62" i="7"/>
  <c r="AQ62" i="8"/>
  <c r="AQ53" i="8"/>
  <c r="AQ90" i="8"/>
  <c r="AQ111" i="8"/>
  <c r="AQ60" i="8"/>
  <c r="AQ43" i="8"/>
  <c r="AQ89" i="8"/>
  <c r="AS58" i="7"/>
  <c r="AT76" i="7"/>
  <c r="AS55" i="7"/>
  <c r="AS45" i="7"/>
  <c r="AT71" i="7"/>
  <c r="AS15" i="7"/>
  <c r="AS18" i="7"/>
  <c r="AS82" i="7"/>
  <c r="AS101" i="7"/>
  <c r="AR44" i="7"/>
  <c r="AQ44" i="8"/>
  <c r="AV73" i="7"/>
  <c r="AS33" i="7"/>
  <c r="AS86" i="7"/>
  <c r="AS97" i="7"/>
  <c r="AS9" i="7"/>
  <c r="AS74" i="7"/>
  <c r="AS26" i="7"/>
  <c r="AT92" i="7"/>
  <c r="AR64" i="7"/>
  <c r="AQ64" i="8"/>
  <c r="AR91" i="7"/>
  <c r="AQ91" i="8"/>
  <c r="AT87" i="7"/>
  <c r="AS77" i="7"/>
  <c r="AT52" i="7"/>
  <c r="AS83" i="7"/>
  <c r="AS90" i="7"/>
  <c r="AS60" i="7"/>
  <c r="AS43" i="7"/>
  <c r="AR24" i="7"/>
  <c r="AQ24" i="8"/>
  <c r="AS89" i="7"/>
  <c r="AS65" i="7"/>
  <c r="AQ22" i="8"/>
  <c r="AS29" i="7"/>
  <c r="AT36" i="7"/>
  <c r="AQ107" i="8"/>
  <c r="AS14" i="7"/>
  <c r="AR13" i="7"/>
  <c r="AR59" i="8" s="1"/>
  <c r="AQ13" i="8"/>
  <c r="AQ31" i="8"/>
  <c r="AQ49" i="8"/>
  <c r="AR57" i="7"/>
  <c r="AQ57" i="8"/>
  <c r="AQ103" i="8"/>
  <c r="AR12" i="7"/>
  <c r="AQ12" i="8"/>
  <c r="AR54" i="7"/>
  <c r="AQ54" i="8"/>
  <c r="AQ19" i="8"/>
  <c r="AQ25" i="8"/>
  <c r="AS27" i="7"/>
  <c r="AS107" i="7"/>
  <c r="AQ109" i="8"/>
  <c r="AR95" i="7"/>
  <c r="AQ95" i="8"/>
  <c r="AS41" i="7"/>
  <c r="AS105" i="7"/>
  <c r="AQ21" i="8"/>
  <c r="AT46" i="7"/>
  <c r="AQ61" i="8"/>
  <c r="AQ112" i="8"/>
  <c r="AQ6" i="8"/>
  <c r="AQ42" i="8"/>
  <c r="AS31" i="7"/>
  <c r="AR72" i="7"/>
  <c r="AQ72" i="8"/>
  <c r="AS47" i="7"/>
  <c r="AS81" i="7"/>
  <c r="AR69" i="7"/>
  <c r="AQ69" i="8"/>
  <c r="AT80" i="7"/>
  <c r="AS49" i="7"/>
  <c r="AR70" i="7"/>
  <c r="AQ70" i="8"/>
  <c r="AR11" i="7"/>
  <c r="AQ11" i="8"/>
  <c r="AS23" i="7"/>
  <c r="AQ99" i="8"/>
  <c r="AT19" i="7"/>
  <c r="AS94" i="7"/>
  <c r="AT22" i="7"/>
  <c r="AS103" i="7"/>
  <c r="AR39" i="7"/>
  <c r="AQ39" i="8"/>
  <c r="AQ48" i="8"/>
  <c r="AQ50" i="8"/>
  <c r="AR108" i="7"/>
  <c r="AQ108" i="8"/>
  <c r="AS10" i="7"/>
  <c r="AS20" i="7"/>
  <c r="AQ66" i="8"/>
  <c r="AS59" i="7"/>
  <c r="AR40" i="7"/>
  <c r="AQ40" i="8"/>
  <c r="AS78" i="7"/>
  <c r="AS17" i="7"/>
  <c r="AS30" i="7"/>
  <c r="AU110" i="7"/>
  <c r="AT48" i="7"/>
  <c r="AQ98" i="8"/>
  <c r="AR63" i="8" l="1"/>
  <c r="AR113" i="8"/>
  <c r="AU113" i="7"/>
  <c r="AU48" i="7"/>
  <c r="AT30" i="7"/>
  <c r="AT78" i="7"/>
  <c r="AT23" i="7"/>
  <c r="AS70" i="7"/>
  <c r="AR70" i="8"/>
  <c r="AU80" i="7"/>
  <c r="AT81" i="7"/>
  <c r="AS72" i="7"/>
  <c r="AR72" i="8"/>
  <c r="AU46" i="7"/>
  <c r="AT27" i="7"/>
  <c r="AS54" i="7"/>
  <c r="AR54" i="8"/>
  <c r="AR29" i="8"/>
  <c r="AR43" i="8"/>
  <c r="AR9" i="8"/>
  <c r="AR18" i="8"/>
  <c r="AR58" i="8"/>
  <c r="AR66" i="8"/>
  <c r="AR109" i="8"/>
  <c r="AR106" i="8"/>
  <c r="AV102" i="7"/>
  <c r="AV112" i="7"/>
  <c r="AS16" i="7"/>
  <c r="AR16" i="8"/>
  <c r="AS28" i="7"/>
  <c r="AR28" i="8"/>
  <c r="AS8" i="7"/>
  <c r="AR8" i="8"/>
  <c r="AT59" i="7"/>
  <c r="AR10" i="8"/>
  <c r="AS39" i="7"/>
  <c r="AR39" i="8"/>
  <c r="AR49" i="8"/>
  <c r="AR47" i="8"/>
  <c r="AT41" i="7"/>
  <c r="AT43" i="7"/>
  <c r="AU52" i="7"/>
  <c r="AS64" i="7"/>
  <c r="AR64" i="8"/>
  <c r="AT9" i="7"/>
  <c r="AT86" i="7"/>
  <c r="AT101" i="7"/>
  <c r="AT18" i="7"/>
  <c r="AU71" i="7"/>
  <c r="AT55" i="7"/>
  <c r="AT58" i="7"/>
  <c r="AS62" i="7"/>
  <c r="AR62" i="8"/>
  <c r="AR87" i="8"/>
  <c r="AU67" i="7"/>
  <c r="AR42" i="8"/>
  <c r="AR112" i="8"/>
  <c r="AS84" i="7"/>
  <c r="AR84" i="8"/>
  <c r="AR34" i="8"/>
  <c r="AR93" i="8"/>
  <c r="AV110" i="7"/>
  <c r="AT17" i="7"/>
  <c r="AS40" i="7"/>
  <c r="AR40" i="8"/>
  <c r="AR103" i="8"/>
  <c r="AR94" i="8"/>
  <c r="AS11" i="7"/>
  <c r="AR11" i="8"/>
  <c r="AT49" i="7"/>
  <c r="AS69" i="7"/>
  <c r="AR69" i="8"/>
  <c r="AT47" i="7"/>
  <c r="AT31" i="7"/>
  <c r="AR105" i="8"/>
  <c r="AR30" i="8"/>
  <c r="AR78" i="8"/>
  <c r="AR98" i="8"/>
  <c r="AR20" i="8"/>
  <c r="AR67" i="8"/>
  <c r="AT103" i="7"/>
  <c r="AT94" i="7"/>
  <c r="AR23" i="8"/>
  <c r="AR81" i="8"/>
  <c r="AT105" i="7"/>
  <c r="AS95" i="7"/>
  <c r="AR95" i="8"/>
  <c r="AR27" i="8"/>
  <c r="AT14" i="7"/>
  <c r="AT29" i="7"/>
  <c r="AT65" i="7"/>
  <c r="AS24" i="7"/>
  <c r="AR24" i="8"/>
  <c r="AT60" i="7"/>
  <c r="AT83" i="7"/>
  <c r="AT77" i="7"/>
  <c r="AS91" i="7"/>
  <c r="AR91" i="8"/>
  <c r="AU92" i="7"/>
  <c r="AT74" i="7"/>
  <c r="AT97" i="7"/>
  <c r="AT33" i="7"/>
  <c r="AS44" i="7"/>
  <c r="AR44" i="8"/>
  <c r="AT82" i="7"/>
  <c r="AT15" i="7"/>
  <c r="AT45" i="7"/>
  <c r="AU76" i="7"/>
  <c r="AR52" i="8"/>
  <c r="AS85" i="7"/>
  <c r="AR85" i="8"/>
  <c r="AT50" i="7"/>
  <c r="AT99" i="7"/>
  <c r="AR110" i="8"/>
  <c r="AR6" i="8"/>
  <c r="AR61" i="8"/>
  <c r="AT21" i="7"/>
  <c r="AT35" i="7"/>
  <c r="AT25" i="7"/>
  <c r="AR79" i="8"/>
  <c r="AR37" i="8"/>
  <c r="AT20" i="7"/>
  <c r="AS108" i="7"/>
  <c r="AR108" i="8"/>
  <c r="AR41" i="8"/>
  <c r="AR89" i="8"/>
  <c r="AR90" i="8"/>
  <c r="AR26" i="8"/>
  <c r="AR86" i="8"/>
  <c r="AR101" i="8"/>
  <c r="AR55" i="8"/>
  <c r="AR102" i="8"/>
  <c r="AT6" i="7"/>
  <c r="AT61" i="7"/>
  <c r="AU96" i="7"/>
  <c r="AT79" i="7"/>
  <c r="AS75" i="7"/>
  <c r="AR75" i="8"/>
  <c r="AT37" i="7"/>
  <c r="AT63" i="7"/>
  <c r="AR17" i="8"/>
  <c r="AU22" i="7"/>
  <c r="AU19" i="7"/>
  <c r="AR31" i="8"/>
  <c r="AR107" i="8"/>
  <c r="AS57" i="7"/>
  <c r="AR57" i="8"/>
  <c r="AS13" i="7"/>
  <c r="AR13" i="8"/>
  <c r="AT89" i="7"/>
  <c r="AT90" i="7"/>
  <c r="AU87" i="7"/>
  <c r="AT26" i="7"/>
  <c r="AW73" i="7"/>
  <c r="AT66" i="7"/>
  <c r="AS68" i="7"/>
  <c r="AR68" i="8"/>
  <c r="AT109" i="7"/>
  <c r="AS104" i="7"/>
  <c r="AR104" i="8"/>
  <c r="AT106" i="7"/>
  <c r="AS32" i="7"/>
  <c r="AR32" i="8"/>
  <c r="AR56" i="8"/>
  <c r="AR111" i="8"/>
  <c r="AR53" i="8"/>
  <c r="AT10" i="7"/>
  <c r="AT107" i="7"/>
  <c r="AS12" i="7"/>
  <c r="AR12" i="8"/>
  <c r="AR14" i="8"/>
  <c r="AU36" i="7"/>
  <c r="AR65" i="8"/>
  <c r="AR60" i="8"/>
  <c r="AR83" i="8"/>
  <c r="AR77" i="8"/>
  <c r="AR74" i="8"/>
  <c r="AR97" i="8"/>
  <c r="AR33" i="8"/>
  <c r="AR82" i="8"/>
  <c r="AR15" i="8"/>
  <c r="AR45" i="8"/>
  <c r="AR50" i="8"/>
  <c r="AR92" i="8"/>
  <c r="AR99" i="8"/>
  <c r="AS7" i="7"/>
  <c r="AS41" i="8" s="1"/>
  <c r="AR7" i="8"/>
  <c r="AR22" i="8"/>
  <c r="AR19" i="8"/>
  <c r="AR80" i="8"/>
  <c r="AR96" i="8"/>
  <c r="AR36" i="8"/>
  <c r="AR71" i="8"/>
  <c r="AR76" i="8"/>
  <c r="AR38" i="8"/>
  <c r="AR48" i="8"/>
  <c r="AR46" i="8"/>
  <c r="AT42" i="7"/>
  <c r="AR73" i="8"/>
  <c r="AR21" i="8"/>
  <c r="AS88" i="7"/>
  <c r="AR88" i="8"/>
  <c r="AR35" i="8"/>
  <c r="AR25" i="8"/>
  <c r="AU98" i="7"/>
  <c r="AT56" i="7"/>
  <c r="AT111" i="7"/>
  <c r="AT53" i="7"/>
  <c r="AS53" i="8"/>
  <c r="AS51" i="7"/>
  <c r="AR51" i="8"/>
  <c r="AT34" i="7"/>
  <c r="AS34" i="8"/>
  <c r="AS100" i="7"/>
  <c r="AR100" i="8"/>
  <c r="AT93" i="7"/>
  <c r="AS93" i="8"/>
  <c r="AU38" i="7"/>
  <c r="AS110" i="8" l="1"/>
  <c r="AS56" i="8"/>
  <c r="AS55" i="8"/>
  <c r="AS38" i="8"/>
  <c r="AS98" i="8"/>
  <c r="AS107" i="8"/>
  <c r="AS113" i="8"/>
  <c r="AV113" i="7"/>
  <c r="AV36" i="7"/>
  <c r="AU106" i="7"/>
  <c r="AU66" i="7"/>
  <c r="AU90" i="7"/>
  <c r="AU63" i="7"/>
  <c r="AT75" i="7"/>
  <c r="AS75" i="8"/>
  <c r="AV96" i="7"/>
  <c r="AU20" i="7"/>
  <c r="AU15" i="7"/>
  <c r="AU97" i="7"/>
  <c r="AU77" i="7"/>
  <c r="AU65" i="7"/>
  <c r="AU14" i="7"/>
  <c r="AS80" i="8"/>
  <c r="AU17" i="7"/>
  <c r="AT8" i="7"/>
  <c r="AS8" i="8"/>
  <c r="AW102" i="7"/>
  <c r="AT72" i="7"/>
  <c r="AS72" i="8"/>
  <c r="AU23" i="7"/>
  <c r="AU93" i="7"/>
  <c r="AU53" i="7"/>
  <c r="AU107" i="7"/>
  <c r="AS89" i="8"/>
  <c r="AT13" i="7"/>
  <c r="AT41" i="8" s="1"/>
  <c r="AS13" i="8"/>
  <c r="AS37" i="8"/>
  <c r="AT85" i="7"/>
  <c r="AS85" i="8"/>
  <c r="AS45" i="8"/>
  <c r="AS82" i="8"/>
  <c r="AS33" i="8"/>
  <c r="AS74" i="8"/>
  <c r="AS29" i="8"/>
  <c r="AU103" i="7"/>
  <c r="AT62" i="7"/>
  <c r="AS62" i="8"/>
  <c r="AS59" i="8"/>
  <c r="AS81" i="8"/>
  <c r="AS78" i="8"/>
  <c r="AS42" i="8"/>
  <c r="AS92" i="8"/>
  <c r="AS10" i="8"/>
  <c r="AT32" i="7"/>
  <c r="AS32" i="8"/>
  <c r="AT104" i="7"/>
  <c r="AS104" i="8"/>
  <c r="AT68" i="7"/>
  <c r="AS68" i="8"/>
  <c r="AX73" i="7"/>
  <c r="AV87" i="7"/>
  <c r="AU89" i="7"/>
  <c r="AU37" i="7"/>
  <c r="AU79" i="7"/>
  <c r="AU61" i="7"/>
  <c r="AS73" i="8"/>
  <c r="AT108" i="7"/>
  <c r="AS108" i="8"/>
  <c r="AU35" i="7"/>
  <c r="AS50" i="8"/>
  <c r="AU45" i="7"/>
  <c r="AU82" i="7"/>
  <c r="AU33" i="7"/>
  <c r="AU74" i="7"/>
  <c r="AT91" i="7"/>
  <c r="AS91" i="8"/>
  <c r="AU83" i="7"/>
  <c r="AT24" i="7"/>
  <c r="AS24" i="8"/>
  <c r="AU29" i="7"/>
  <c r="AS46" i="8"/>
  <c r="AS94" i="8"/>
  <c r="AU31" i="7"/>
  <c r="AT69" i="7"/>
  <c r="AS69" i="8"/>
  <c r="AT11" i="7"/>
  <c r="AT50" i="8" s="1"/>
  <c r="AS11" i="8"/>
  <c r="AT40" i="7"/>
  <c r="AS40" i="8"/>
  <c r="AW110" i="7"/>
  <c r="AT84" i="7"/>
  <c r="AS84" i="8"/>
  <c r="AV67" i="7"/>
  <c r="AS58" i="8"/>
  <c r="AS101" i="8"/>
  <c r="AS9" i="8"/>
  <c r="AU59" i="7"/>
  <c r="AT28" i="7"/>
  <c r="AS28" i="8"/>
  <c r="AW112" i="7"/>
  <c r="AT54" i="7"/>
  <c r="AS54" i="8"/>
  <c r="AV46" i="7"/>
  <c r="AU81" i="7"/>
  <c r="AT70" i="7"/>
  <c r="AS70" i="8"/>
  <c r="AU78" i="7"/>
  <c r="AV48" i="7"/>
  <c r="AU109" i="7"/>
  <c r="AU26" i="7"/>
  <c r="AU6" i="7"/>
  <c r="AU25" i="7"/>
  <c r="AU21" i="7"/>
  <c r="AS99" i="8"/>
  <c r="AV76" i="7"/>
  <c r="AT44" i="7"/>
  <c r="AS44" i="8"/>
  <c r="AV92" i="7"/>
  <c r="AU60" i="7"/>
  <c r="AS105" i="8"/>
  <c r="AS103" i="8"/>
  <c r="AU47" i="7"/>
  <c r="AU49" i="7"/>
  <c r="AS18" i="8"/>
  <c r="AS86" i="8"/>
  <c r="AS43" i="8"/>
  <c r="AT16" i="7"/>
  <c r="AS16" i="8"/>
  <c r="AU27" i="7"/>
  <c r="AV80" i="7"/>
  <c r="AU30" i="7"/>
  <c r="AU34" i="7"/>
  <c r="AU56" i="7"/>
  <c r="AV22" i="7"/>
  <c r="AS79" i="8"/>
  <c r="AS61" i="8"/>
  <c r="AS102" i="8"/>
  <c r="AS35" i="8"/>
  <c r="AU99" i="7"/>
  <c r="AS83" i="8"/>
  <c r="AU105" i="7"/>
  <c r="AS31" i="8"/>
  <c r="AU55" i="7"/>
  <c r="AU18" i="7"/>
  <c r="AU86" i="7"/>
  <c r="AT64" i="7"/>
  <c r="AS64" i="8"/>
  <c r="AU43" i="7"/>
  <c r="AS111" i="8"/>
  <c r="AV38" i="7"/>
  <c r="AT100" i="7"/>
  <c r="AS100" i="8"/>
  <c r="AT51" i="7"/>
  <c r="AS51" i="8"/>
  <c r="AU111" i="7"/>
  <c r="AV98" i="7"/>
  <c r="AT88" i="7"/>
  <c r="AS88" i="8"/>
  <c r="AU42" i="7"/>
  <c r="AT7" i="7"/>
  <c r="AT113" i="8" s="1"/>
  <c r="AS7" i="8"/>
  <c r="AS87" i="8"/>
  <c r="AS52" i="8"/>
  <c r="AS19" i="8"/>
  <c r="AS67" i="8"/>
  <c r="AS71" i="8"/>
  <c r="AS22" i="8"/>
  <c r="AS76" i="8"/>
  <c r="AT12" i="7"/>
  <c r="AS12" i="8"/>
  <c r="AU10" i="7"/>
  <c r="AS106" i="8"/>
  <c r="AS109" i="8"/>
  <c r="AS66" i="8"/>
  <c r="AS26" i="8"/>
  <c r="AS90" i="8"/>
  <c r="AS36" i="8"/>
  <c r="AT57" i="7"/>
  <c r="AS57" i="8"/>
  <c r="AV19" i="7"/>
  <c r="AS63" i="8"/>
  <c r="AS112" i="8"/>
  <c r="AS6" i="8"/>
  <c r="AS20" i="8"/>
  <c r="AS25" i="8"/>
  <c r="AS21" i="8"/>
  <c r="AU50" i="7"/>
  <c r="AS15" i="8"/>
  <c r="AS97" i="8"/>
  <c r="AS77" i="8"/>
  <c r="AS60" i="8"/>
  <c r="AS65" i="8"/>
  <c r="AS14" i="8"/>
  <c r="AT95" i="7"/>
  <c r="AS95" i="8"/>
  <c r="AU94" i="7"/>
  <c r="AS48" i="8"/>
  <c r="AS47" i="8"/>
  <c r="AS49" i="8"/>
  <c r="AS17" i="8"/>
  <c r="AU58" i="7"/>
  <c r="AV71" i="7"/>
  <c r="AU101" i="7"/>
  <c r="AU9" i="7"/>
  <c r="AV52" i="7"/>
  <c r="AU41" i="7"/>
  <c r="AT39" i="7"/>
  <c r="AT92" i="8" s="1"/>
  <c r="AS39" i="8"/>
  <c r="AS27" i="8"/>
  <c r="AS23" i="8"/>
  <c r="AS30" i="8"/>
  <c r="AS96" i="8"/>
  <c r="AT80" i="8" l="1"/>
  <c r="AT94" i="8"/>
  <c r="AW113" i="7"/>
  <c r="AU7" i="7"/>
  <c r="AT7" i="8"/>
  <c r="AT22" i="8"/>
  <c r="AV111" i="7"/>
  <c r="AT48" i="8"/>
  <c r="AV18" i="7"/>
  <c r="AT56" i="8"/>
  <c r="AT27" i="8"/>
  <c r="AW92" i="7"/>
  <c r="AV25" i="7"/>
  <c r="AT110" i="8"/>
  <c r="AT26" i="8"/>
  <c r="AT59" i="8"/>
  <c r="AT33" i="8"/>
  <c r="AV35" i="7"/>
  <c r="AT37" i="8"/>
  <c r="AV97" i="7"/>
  <c r="AV90" i="7"/>
  <c r="AV41" i="7"/>
  <c r="AT9" i="8"/>
  <c r="AW71" i="7"/>
  <c r="AT86" i="8"/>
  <c r="AV56" i="7"/>
  <c r="AV30" i="7"/>
  <c r="AV27" i="7"/>
  <c r="AT47" i="8"/>
  <c r="AT25" i="8"/>
  <c r="AV26" i="7"/>
  <c r="AU70" i="7"/>
  <c r="AT70" i="8"/>
  <c r="AU84" i="7"/>
  <c r="AT84" i="8"/>
  <c r="AU40" i="7"/>
  <c r="AT40" i="8"/>
  <c r="AU69" i="7"/>
  <c r="AT69" i="8"/>
  <c r="AU13" i="7"/>
  <c r="AT13" i="8"/>
  <c r="AV93" i="7"/>
  <c r="AU8" i="7"/>
  <c r="AT8" i="8"/>
  <c r="AT77" i="8"/>
  <c r="AT15" i="8"/>
  <c r="AT63" i="8"/>
  <c r="AT101" i="8"/>
  <c r="AT58" i="8"/>
  <c r="AW19" i="7"/>
  <c r="AU12" i="7"/>
  <c r="AT12" i="8"/>
  <c r="AV42" i="7"/>
  <c r="AW98" i="7"/>
  <c r="AU51" i="7"/>
  <c r="AT51" i="8"/>
  <c r="AW38" i="7"/>
  <c r="AV43" i="7"/>
  <c r="AV86" i="7"/>
  <c r="AV55" i="7"/>
  <c r="AV105" i="7"/>
  <c r="AT34" i="8"/>
  <c r="AV47" i="7"/>
  <c r="AV60" i="7"/>
  <c r="AU44" i="7"/>
  <c r="AT44" i="8"/>
  <c r="AT21" i="8"/>
  <c r="AT102" i="8"/>
  <c r="AT6" i="8"/>
  <c r="AT109" i="8"/>
  <c r="AT78" i="8"/>
  <c r="AT81" i="8"/>
  <c r="AT31" i="8"/>
  <c r="AT29" i="8"/>
  <c r="AT83" i="8"/>
  <c r="AT74" i="8"/>
  <c r="AT82" i="8"/>
  <c r="AU108" i="7"/>
  <c r="AT108" i="8"/>
  <c r="AT79" i="8"/>
  <c r="AT19" i="8"/>
  <c r="AW87" i="7"/>
  <c r="AU68" i="7"/>
  <c r="AT68" i="8"/>
  <c r="AU32" i="7"/>
  <c r="AT32" i="8"/>
  <c r="AT98" i="8"/>
  <c r="AT46" i="8"/>
  <c r="AT103" i="8"/>
  <c r="AU85" i="7"/>
  <c r="AT85" i="8"/>
  <c r="AT53" i="8"/>
  <c r="AT23" i="8"/>
  <c r="AT17" i="8"/>
  <c r="AV14" i="7"/>
  <c r="AV77" i="7"/>
  <c r="AV15" i="7"/>
  <c r="AW96" i="7"/>
  <c r="AV63" i="7"/>
  <c r="AV66" i="7"/>
  <c r="AW36" i="7"/>
  <c r="AV9" i="7"/>
  <c r="AU57" i="7"/>
  <c r="AT57" i="8"/>
  <c r="AV10" i="7"/>
  <c r="AU88" i="7"/>
  <c r="AT88" i="8"/>
  <c r="AU100" i="7"/>
  <c r="AT100" i="8"/>
  <c r="AU64" i="7"/>
  <c r="AT64" i="8"/>
  <c r="AT99" i="8"/>
  <c r="AT30" i="8"/>
  <c r="AV49" i="7"/>
  <c r="AW76" i="7"/>
  <c r="AT71" i="8"/>
  <c r="AT45" i="8"/>
  <c r="AT61" i="8"/>
  <c r="AV89" i="7"/>
  <c r="AY73" i="7"/>
  <c r="AU104" i="7"/>
  <c r="AT104" i="8"/>
  <c r="AT107" i="8"/>
  <c r="AT93" i="8"/>
  <c r="AV65" i="7"/>
  <c r="AV20" i="7"/>
  <c r="AU75" i="7"/>
  <c r="AT75" i="8"/>
  <c r="AV106" i="7"/>
  <c r="AV94" i="7"/>
  <c r="AV50" i="7"/>
  <c r="AT42" i="8"/>
  <c r="AT43" i="8"/>
  <c r="AT55" i="8"/>
  <c r="AT105" i="8"/>
  <c r="AV99" i="7"/>
  <c r="AT60" i="8"/>
  <c r="AT73" i="8"/>
  <c r="AW48" i="7"/>
  <c r="AW46" i="7"/>
  <c r="AV59" i="7"/>
  <c r="AU24" i="7"/>
  <c r="AT24" i="8"/>
  <c r="AU91" i="7"/>
  <c r="AT91" i="8"/>
  <c r="AV33" i="7"/>
  <c r="AV45" i="7"/>
  <c r="AV61" i="7"/>
  <c r="AV37" i="7"/>
  <c r="AU62" i="7"/>
  <c r="AT62" i="8"/>
  <c r="AV107" i="7"/>
  <c r="AU72" i="7"/>
  <c r="AT72" i="8"/>
  <c r="AT14" i="8"/>
  <c r="AT66" i="8"/>
  <c r="AU39" i="7"/>
  <c r="AT39" i="8"/>
  <c r="AW52" i="7"/>
  <c r="AV101" i="7"/>
  <c r="AV58" i="7"/>
  <c r="AU95" i="7"/>
  <c r="AT95" i="8"/>
  <c r="AT76" i="8"/>
  <c r="AT96" i="8"/>
  <c r="AT10" i="8"/>
  <c r="AT36" i="8"/>
  <c r="AT111" i="8"/>
  <c r="AT18" i="8"/>
  <c r="AT67" i="8"/>
  <c r="AW22" i="7"/>
  <c r="AV34" i="7"/>
  <c r="AW80" i="7"/>
  <c r="AU16" i="7"/>
  <c r="AU113" i="8" s="1"/>
  <c r="AT16" i="8"/>
  <c r="AT49" i="8"/>
  <c r="AV21" i="7"/>
  <c r="AT112" i="8"/>
  <c r="AV6" i="7"/>
  <c r="AV109" i="7"/>
  <c r="AV78" i="7"/>
  <c r="AV81" i="7"/>
  <c r="AU54" i="7"/>
  <c r="AT54" i="8"/>
  <c r="AT28" i="8"/>
  <c r="AU28" i="7"/>
  <c r="AU34" i="8" s="1"/>
  <c r="AW67" i="7"/>
  <c r="AX110" i="7"/>
  <c r="AU11" i="7"/>
  <c r="AU31" i="8" s="1"/>
  <c r="AT11" i="8"/>
  <c r="AV31" i="7"/>
  <c r="AV29" i="7"/>
  <c r="AV83" i="7"/>
  <c r="AV74" i="7"/>
  <c r="AV82" i="7"/>
  <c r="AU82" i="8"/>
  <c r="AT35" i="8"/>
  <c r="AV79" i="7"/>
  <c r="AT89" i="8"/>
  <c r="AT38" i="8"/>
  <c r="AV103" i="7"/>
  <c r="AT87" i="8"/>
  <c r="AV53" i="7"/>
  <c r="AV23" i="7"/>
  <c r="AX102" i="7"/>
  <c r="AV17" i="7"/>
  <c r="AU17" i="8"/>
  <c r="AT65" i="8"/>
  <c r="AT97" i="8"/>
  <c r="AT20" i="8"/>
  <c r="AT90" i="8"/>
  <c r="AT106" i="8"/>
  <c r="AT52" i="8"/>
  <c r="AU23" i="8" l="1"/>
  <c r="AU83" i="8"/>
  <c r="AU111" i="8"/>
  <c r="AU81" i="8"/>
  <c r="AU102" i="8"/>
  <c r="AV95" i="7"/>
  <c r="AU95" i="8"/>
  <c r="AW101" i="7"/>
  <c r="AV39" i="7"/>
  <c r="AU39" i="8"/>
  <c r="AV72" i="7"/>
  <c r="AU72" i="8"/>
  <c r="AV62" i="7"/>
  <c r="AU62" i="8"/>
  <c r="AW61" i="7"/>
  <c r="AW33" i="7"/>
  <c r="AV24" i="7"/>
  <c r="AU24" i="8"/>
  <c r="AU50" i="8"/>
  <c r="AU106" i="8"/>
  <c r="AU20" i="8"/>
  <c r="AX76" i="7"/>
  <c r="AV100" i="7"/>
  <c r="AU100" i="8"/>
  <c r="AW9" i="7"/>
  <c r="AX96" i="7"/>
  <c r="AW105" i="7"/>
  <c r="AX38" i="7"/>
  <c r="AX98" i="7"/>
  <c r="AV12" i="7"/>
  <c r="AU12" i="8"/>
  <c r="AU30" i="8"/>
  <c r="AW18" i="7"/>
  <c r="AW23" i="7"/>
  <c r="AU79" i="8"/>
  <c r="AW82" i="7"/>
  <c r="AW83" i="7"/>
  <c r="AW31" i="7"/>
  <c r="AY110" i="7"/>
  <c r="AW81" i="7"/>
  <c r="AU73" i="8"/>
  <c r="AX46" i="7"/>
  <c r="AW50" i="7"/>
  <c r="AW106" i="7"/>
  <c r="AW20" i="7"/>
  <c r="AU49" i="8"/>
  <c r="AU63" i="8"/>
  <c r="AU15" i="8"/>
  <c r="AU14" i="8"/>
  <c r="AV44" i="7"/>
  <c r="AU44" i="8"/>
  <c r="AU42" i="8"/>
  <c r="AX19" i="7"/>
  <c r="AW30" i="7"/>
  <c r="AW41" i="7"/>
  <c r="AW97" i="7"/>
  <c r="AU25" i="8"/>
  <c r="AU53" i="8"/>
  <c r="AW103" i="7"/>
  <c r="AW79" i="7"/>
  <c r="AU74" i="8"/>
  <c r="AU29" i="8"/>
  <c r="AU78" i="8"/>
  <c r="AU110" i="8"/>
  <c r="AU6" i="8"/>
  <c r="AW21" i="7"/>
  <c r="AW58" i="7"/>
  <c r="AX52" i="7"/>
  <c r="AW107" i="7"/>
  <c r="AW37" i="7"/>
  <c r="AW45" i="7"/>
  <c r="AV91" i="7"/>
  <c r="AU91" i="8"/>
  <c r="AW59" i="7"/>
  <c r="AU99" i="8"/>
  <c r="AU94" i="8"/>
  <c r="AU65" i="8"/>
  <c r="AU89" i="8"/>
  <c r="AW49" i="7"/>
  <c r="AV64" i="7"/>
  <c r="AU64" i="8"/>
  <c r="AV88" i="7"/>
  <c r="AU88" i="8"/>
  <c r="AV57" i="7"/>
  <c r="AU57" i="8"/>
  <c r="AX36" i="7"/>
  <c r="AW63" i="7"/>
  <c r="AW15" i="7"/>
  <c r="AW14" i="7"/>
  <c r="AV68" i="7"/>
  <c r="AU68" i="8"/>
  <c r="AU60" i="8"/>
  <c r="AW55" i="7"/>
  <c r="AW43" i="7"/>
  <c r="AV51" i="7"/>
  <c r="AU51" i="8"/>
  <c r="AW42" i="7"/>
  <c r="AU93" i="8"/>
  <c r="AU26" i="8"/>
  <c r="AU27" i="8"/>
  <c r="AU56" i="8"/>
  <c r="AX71" i="7"/>
  <c r="AU90" i="8"/>
  <c r="AW25" i="7"/>
  <c r="AV7" i="7"/>
  <c r="AU7" i="8"/>
  <c r="AU76" i="8"/>
  <c r="AU92" i="8"/>
  <c r="AU38" i="8"/>
  <c r="AU98" i="8"/>
  <c r="AU80" i="8"/>
  <c r="AU22" i="8"/>
  <c r="AU52" i="8"/>
  <c r="AU36" i="8"/>
  <c r="AU96" i="8"/>
  <c r="AU87" i="8"/>
  <c r="AU19" i="8"/>
  <c r="AU46" i="8"/>
  <c r="AU48" i="8"/>
  <c r="AU71" i="8"/>
  <c r="AV28" i="7"/>
  <c r="AU28" i="8"/>
  <c r="AU109" i="8"/>
  <c r="AW10" i="7"/>
  <c r="AW66" i="7"/>
  <c r="AW77" i="7"/>
  <c r="AV32" i="7"/>
  <c r="AV111" i="8" s="1"/>
  <c r="AU32" i="8"/>
  <c r="AX87" i="7"/>
  <c r="AV108" i="7"/>
  <c r="AU108" i="8"/>
  <c r="AU47" i="8"/>
  <c r="AW86" i="7"/>
  <c r="AU41" i="8"/>
  <c r="AU97" i="8"/>
  <c r="AW35" i="7"/>
  <c r="AX92" i="7"/>
  <c r="AW17" i="7"/>
  <c r="AU103" i="8"/>
  <c r="AW109" i="7"/>
  <c r="AU21" i="8"/>
  <c r="AV16" i="7"/>
  <c r="AU16" i="8"/>
  <c r="AW34" i="7"/>
  <c r="AU58" i="8"/>
  <c r="AU107" i="8"/>
  <c r="AU37" i="8"/>
  <c r="AU45" i="8"/>
  <c r="AU59" i="8"/>
  <c r="AZ73" i="7"/>
  <c r="AW47" i="7"/>
  <c r="AU55" i="8"/>
  <c r="AU43" i="8"/>
  <c r="AV8" i="7"/>
  <c r="AV38" i="8" s="1"/>
  <c r="AU8" i="8"/>
  <c r="AV13" i="7"/>
  <c r="AU13" i="8"/>
  <c r="AV40" i="7"/>
  <c r="AU40" i="8"/>
  <c r="AV70" i="7"/>
  <c r="AU70" i="8"/>
  <c r="AY102" i="7"/>
  <c r="AW53" i="7"/>
  <c r="AW74" i="7"/>
  <c r="AW29" i="7"/>
  <c r="AV11" i="7"/>
  <c r="AU11" i="8"/>
  <c r="AX67" i="7"/>
  <c r="AV54" i="7"/>
  <c r="AU54" i="8"/>
  <c r="AW78" i="7"/>
  <c r="AU112" i="8"/>
  <c r="AW6" i="7"/>
  <c r="AX80" i="7"/>
  <c r="AX22" i="7"/>
  <c r="AU101" i="8"/>
  <c r="AU61" i="8"/>
  <c r="AU33" i="8"/>
  <c r="AX48" i="7"/>
  <c r="AW99" i="7"/>
  <c r="AW94" i="7"/>
  <c r="AV75" i="7"/>
  <c r="AU75" i="8"/>
  <c r="AW65" i="7"/>
  <c r="AV104" i="7"/>
  <c r="AU104" i="8"/>
  <c r="AW89" i="7"/>
  <c r="AU10" i="8"/>
  <c r="AU9" i="8"/>
  <c r="AU66" i="8"/>
  <c r="AU77" i="8"/>
  <c r="AV85" i="7"/>
  <c r="AU85" i="8"/>
  <c r="AW60" i="7"/>
  <c r="AU105" i="8"/>
  <c r="AU86" i="8"/>
  <c r="AW93" i="7"/>
  <c r="AV69" i="7"/>
  <c r="AV47" i="8" s="1"/>
  <c r="AU69" i="8"/>
  <c r="AV84" i="7"/>
  <c r="AU84" i="8"/>
  <c r="AW26" i="7"/>
  <c r="AW27" i="7"/>
  <c r="AW56" i="7"/>
  <c r="AW90" i="7"/>
  <c r="AU35" i="8"/>
  <c r="AU18" i="8"/>
  <c r="AW111" i="7"/>
  <c r="AX111" i="7" s="1"/>
  <c r="AU67" i="8"/>
  <c r="AV113" i="8" l="1"/>
  <c r="AV9" i="8"/>
  <c r="AY111" i="7"/>
  <c r="AX60" i="7"/>
  <c r="AV99" i="8"/>
  <c r="AV102" i="8"/>
  <c r="AX6" i="7"/>
  <c r="AW16" i="7"/>
  <c r="AV16" i="8"/>
  <c r="AV66" i="8"/>
  <c r="AV42" i="8"/>
  <c r="AV43" i="8"/>
  <c r="AV107" i="8"/>
  <c r="AX79" i="7"/>
  <c r="AV20" i="8"/>
  <c r="AV50" i="8"/>
  <c r="AV61" i="8"/>
  <c r="AV90" i="8"/>
  <c r="AV27" i="8"/>
  <c r="AV76" i="8"/>
  <c r="AV112" i="8"/>
  <c r="AW54" i="7"/>
  <c r="AV54" i="8"/>
  <c r="AW11" i="7"/>
  <c r="AV11" i="8"/>
  <c r="AZ102" i="7"/>
  <c r="AW8" i="7"/>
  <c r="AV8" i="8"/>
  <c r="AX47" i="7"/>
  <c r="AV35" i="8"/>
  <c r="AW108" i="7"/>
  <c r="AV108" i="8"/>
  <c r="AW32" i="7"/>
  <c r="AV32" i="8"/>
  <c r="AX66" i="7"/>
  <c r="AV49" i="8"/>
  <c r="AX59" i="7"/>
  <c r="AX45" i="7"/>
  <c r="AX107" i="7"/>
  <c r="AX58" i="7"/>
  <c r="AX21" i="7"/>
  <c r="AV103" i="8"/>
  <c r="AV30" i="8"/>
  <c r="AX50" i="7"/>
  <c r="AX61" i="7"/>
  <c r="AX101" i="7"/>
  <c r="AV73" i="8"/>
  <c r="AV78" i="8"/>
  <c r="AV29" i="8"/>
  <c r="AV53" i="8"/>
  <c r="AV92" i="8"/>
  <c r="AV56" i="8"/>
  <c r="AV26" i="8"/>
  <c r="AV98" i="8"/>
  <c r="AV60" i="8"/>
  <c r="AW85" i="7"/>
  <c r="AV85" i="8"/>
  <c r="AX89" i="7"/>
  <c r="AX65" i="7"/>
  <c r="AX94" i="7"/>
  <c r="AY48" i="7"/>
  <c r="AV110" i="8"/>
  <c r="AV6" i="8"/>
  <c r="AX78" i="7"/>
  <c r="AY67" i="7"/>
  <c r="AX29" i="7"/>
  <c r="AX53" i="7"/>
  <c r="AW70" i="7"/>
  <c r="AV70" i="8"/>
  <c r="AW13" i="7"/>
  <c r="AV13" i="8"/>
  <c r="BA73" i="7"/>
  <c r="AX109" i="7"/>
  <c r="AY87" i="7"/>
  <c r="AX77" i="7"/>
  <c r="AV10" i="8"/>
  <c r="AV25" i="8"/>
  <c r="AY71" i="7"/>
  <c r="AW51" i="7"/>
  <c r="AV51" i="8"/>
  <c r="AV55" i="8"/>
  <c r="AV14" i="8"/>
  <c r="AV63" i="8"/>
  <c r="AV48" i="8"/>
  <c r="AW91" i="7"/>
  <c r="AV91" i="8"/>
  <c r="AX37" i="7"/>
  <c r="AY52" i="7"/>
  <c r="AV80" i="8"/>
  <c r="AV79" i="8"/>
  <c r="AV41" i="8"/>
  <c r="AW44" i="7"/>
  <c r="AV44" i="8"/>
  <c r="AX106" i="7"/>
  <c r="AY46" i="7"/>
  <c r="AV83" i="8"/>
  <c r="AX18" i="7"/>
  <c r="AV105" i="8"/>
  <c r="AX33" i="7"/>
  <c r="AW62" i="7"/>
  <c r="AV62" i="8"/>
  <c r="AW39" i="7"/>
  <c r="AV39" i="8"/>
  <c r="AW95" i="7"/>
  <c r="AV95" i="8"/>
  <c r="AX56" i="7"/>
  <c r="AX26" i="7"/>
  <c r="AW69" i="7"/>
  <c r="AV69" i="8"/>
  <c r="AY22" i="7"/>
  <c r="AV74" i="8"/>
  <c r="AY92" i="7"/>
  <c r="AX25" i="7"/>
  <c r="AX14" i="7"/>
  <c r="AX63" i="7"/>
  <c r="AW57" i="7"/>
  <c r="AV57" i="8"/>
  <c r="AW64" i="7"/>
  <c r="AV64" i="8"/>
  <c r="AV59" i="8"/>
  <c r="AV45" i="8"/>
  <c r="AV58" i="8"/>
  <c r="AV21" i="8"/>
  <c r="AX41" i="7"/>
  <c r="AY19" i="7"/>
  <c r="AZ110" i="7"/>
  <c r="AX83" i="7"/>
  <c r="AV23" i="8"/>
  <c r="AY98" i="7"/>
  <c r="AX105" i="7"/>
  <c r="AX9" i="7"/>
  <c r="AY76" i="7"/>
  <c r="AV101" i="8"/>
  <c r="AV93" i="8"/>
  <c r="AV87" i="8"/>
  <c r="AV96" i="8"/>
  <c r="AW104" i="7"/>
  <c r="AV104" i="8"/>
  <c r="AW75" i="7"/>
  <c r="AV75" i="8"/>
  <c r="AX99" i="7"/>
  <c r="AX74" i="7"/>
  <c r="AW40" i="7"/>
  <c r="AV40" i="8"/>
  <c r="AV34" i="8"/>
  <c r="AV17" i="8"/>
  <c r="AV86" i="8"/>
  <c r="AX42" i="7"/>
  <c r="AX43" i="7"/>
  <c r="AV15" i="8"/>
  <c r="AV97" i="8"/>
  <c r="AX20" i="7"/>
  <c r="AV81" i="8"/>
  <c r="AV31" i="8"/>
  <c r="AV82" i="8"/>
  <c r="AX23" i="7"/>
  <c r="AW24" i="7"/>
  <c r="AV24" i="8"/>
  <c r="AW72" i="7"/>
  <c r="AV72" i="8"/>
  <c r="AX90" i="7"/>
  <c r="AX27" i="7"/>
  <c r="AW84" i="7"/>
  <c r="AV84" i="8"/>
  <c r="AX93" i="7"/>
  <c r="AV89" i="8"/>
  <c r="AV65" i="8"/>
  <c r="AV94" i="8"/>
  <c r="AY80" i="7"/>
  <c r="AX34" i="7"/>
  <c r="AV109" i="8"/>
  <c r="AX17" i="7"/>
  <c r="AX35" i="7"/>
  <c r="AX86" i="7"/>
  <c r="AV77" i="8"/>
  <c r="AX10" i="7"/>
  <c r="AW28" i="7"/>
  <c r="AV28" i="8"/>
  <c r="AW7" i="7"/>
  <c r="AV7" i="8"/>
  <c r="AV52" i="8"/>
  <c r="AV67" i="8"/>
  <c r="AV71" i="8"/>
  <c r="AV36" i="8"/>
  <c r="AV46" i="8"/>
  <c r="AX55" i="7"/>
  <c r="AW68" i="7"/>
  <c r="AV68" i="8"/>
  <c r="AX15" i="7"/>
  <c r="AY36" i="7"/>
  <c r="AW88" i="7"/>
  <c r="AV88" i="8"/>
  <c r="AX49" i="7"/>
  <c r="AV37" i="8"/>
  <c r="AV22" i="8"/>
  <c r="AX103" i="7"/>
  <c r="AX97" i="7"/>
  <c r="AX30" i="7"/>
  <c r="AV106" i="8"/>
  <c r="AX81" i="7"/>
  <c r="AX31" i="7"/>
  <c r="AX82" i="7"/>
  <c r="AW82" i="8"/>
  <c r="AV18" i="8"/>
  <c r="AW12" i="7"/>
  <c r="AV12" i="8"/>
  <c r="AY38" i="7"/>
  <c r="AY96" i="7"/>
  <c r="AW100" i="7"/>
  <c r="AV100" i="8"/>
  <c r="AV33" i="8"/>
  <c r="AV19" i="8"/>
  <c r="AW60" i="8" l="1"/>
  <c r="AW103" i="8"/>
  <c r="AW113" i="8"/>
  <c r="AZ111" i="7"/>
  <c r="AW30" i="8"/>
  <c r="AY10" i="7"/>
  <c r="AY86" i="7"/>
  <c r="AY17" i="7"/>
  <c r="AW67" i="8"/>
  <c r="AY74" i="7"/>
  <c r="AX75" i="7"/>
  <c r="AW75" i="8"/>
  <c r="AW105" i="8"/>
  <c r="AW56" i="8"/>
  <c r="AW33" i="8"/>
  <c r="AY109" i="7"/>
  <c r="AX13" i="7"/>
  <c r="AW13" i="8"/>
  <c r="AY53" i="7"/>
  <c r="AZ67" i="7"/>
  <c r="AY61" i="7"/>
  <c r="AW112" i="8"/>
  <c r="AY82" i="7"/>
  <c r="AY30" i="7"/>
  <c r="AW71" i="8"/>
  <c r="AW90" i="8"/>
  <c r="AY23" i="7"/>
  <c r="AW20" i="8"/>
  <c r="AZ76" i="7"/>
  <c r="AX69" i="7"/>
  <c r="AW69" i="8"/>
  <c r="AX39" i="7"/>
  <c r="AW39" i="8"/>
  <c r="AW18" i="8"/>
  <c r="AZ46" i="7"/>
  <c r="AX44" i="7"/>
  <c r="AW44" i="8"/>
  <c r="AX51" i="7"/>
  <c r="AW51" i="8"/>
  <c r="AW22" i="8"/>
  <c r="AY45" i="7"/>
  <c r="AY47" i="7"/>
  <c r="BA102" i="7"/>
  <c r="AX54" i="7"/>
  <c r="AW54" i="8"/>
  <c r="AX16" i="7"/>
  <c r="AW16" i="8"/>
  <c r="AW73" i="8"/>
  <c r="AZ96" i="7"/>
  <c r="AX12" i="7"/>
  <c r="AW12" i="8"/>
  <c r="AW31" i="8"/>
  <c r="AW46" i="8"/>
  <c r="AW97" i="8"/>
  <c r="AY49" i="7"/>
  <c r="AZ36" i="7"/>
  <c r="AX68" i="7"/>
  <c r="AW68" i="8"/>
  <c r="AX28" i="7"/>
  <c r="AW28" i="8"/>
  <c r="AW87" i="8"/>
  <c r="AY35" i="7"/>
  <c r="AW34" i="8"/>
  <c r="AZ80" i="7"/>
  <c r="AX84" i="7"/>
  <c r="AW84" i="8"/>
  <c r="AY90" i="7"/>
  <c r="AX24" i="7"/>
  <c r="AW24" i="8"/>
  <c r="AY20" i="7"/>
  <c r="AW43" i="8"/>
  <c r="AX40" i="7"/>
  <c r="AW40" i="8"/>
  <c r="AY99" i="7"/>
  <c r="AX104" i="7"/>
  <c r="AW104" i="8"/>
  <c r="AW111" i="8"/>
  <c r="AW9" i="8"/>
  <c r="AY83" i="7"/>
  <c r="AZ19" i="7"/>
  <c r="AX64" i="7"/>
  <c r="AW64" i="8"/>
  <c r="AY63" i="7"/>
  <c r="AY25" i="7"/>
  <c r="AW26" i="8"/>
  <c r="AW76" i="8"/>
  <c r="AY18" i="7"/>
  <c r="AW106" i="8"/>
  <c r="AW19" i="8"/>
  <c r="AW77" i="8"/>
  <c r="AW92" i="8"/>
  <c r="BB73" i="7"/>
  <c r="AX70" i="7"/>
  <c r="AW70" i="8"/>
  <c r="AY29" i="7"/>
  <c r="AY78" i="7"/>
  <c r="AW65" i="8"/>
  <c r="AY101" i="7"/>
  <c r="AW50" i="8"/>
  <c r="AW21" i="8"/>
  <c r="AW107" i="8"/>
  <c r="AW59" i="8"/>
  <c r="AY66" i="7"/>
  <c r="AX108" i="7"/>
  <c r="AW108" i="8"/>
  <c r="AW79" i="8"/>
  <c r="AW110" i="8"/>
  <c r="AW6" i="8"/>
  <c r="AX100" i="7"/>
  <c r="AW100" i="8"/>
  <c r="AZ38" i="7"/>
  <c r="AW81" i="8"/>
  <c r="AX88" i="7"/>
  <c r="AW88" i="8"/>
  <c r="AY15" i="7"/>
  <c r="AY55" i="7"/>
  <c r="AX7" i="7"/>
  <c r="AX79" i="8" s="1"/>
  <c r="AW7" i="8"/>
  <c r="AY93" i="7"/>
  <c r="AY27" i="7"/>
  <c r="AX72" i="7"/>
  <c r="AW72" i="8"/>
  <c r="AW23" i="8"/>
  <c r="AW36" i="8"/>
  <c r="AW42" i="8"/>
  <c r="BA110" i="7"/>
  <c r="AY41" i="7"/>
  <c r="AX57" i="7"/>
  <c r="AW57" i="8"/>
  <c r="AY14" i="7"/>
  <c r="AZ92" i="7"/>
  <c r="AW98" i="8"/>
  <c r="AW37" i="8"/>
  <c r="AW94" i="8"/>
  <c r="AW89" i="8"/>
  <c r="AW58" i="8"/>
  <c r="AW45" i="8"/>
  <c r="AX32" i="7"/>
  <c r="AW32" i="8"/>
  <c r="AW47" i="8"/>
  <c r="AY81" i="7"/>
  <c r="AY103" i="7"/>
  <c r="AW49" i="8"/>
  <c r="AW35" i="8"/>
  <c r="AY42" i="7"/>
  <c r="AW99" i="8"/>
  <c r="AY105" i="7"/>
  <c r="AW83" i="8"/>
  <c r="AW63" i="8"/>
  <c r="AW25" i="8"/>
  <c r="AY56" i="7"/>
  <c r="AY33" i="7"/>
  <c r="AY37" i="7"/>
  <c r="AZ87" i="7"/>
  <c r="AW29" i="8"/>
  <c r="AW78" i="8"/>
  <c r="AY94" i="7"/>
  <c r="AY89" i="7"/>
  <c r="AW101" i="8"/>
  <c r="AW96" i="8"/>
  <c r="AY58" i="7"/>
  <c r="AW66" i="8"/>
  <c r="AY31" i="7"/>
  <c r="AY97" i="7"/>
  <c r="AW52" i="8"/>
  <c r="AW15" i="8"/>
  <c r="AW55" i="8"/>
  <c r="AW10" i="8"/>
  <c r="AW86" i="8"/>
  <c r="AW17" i="8"/>
  <c r="AY34" i="7"/>
  <c r="AW48" i="8"/>
  <c r="AW93" i="8"/>
  <c r="AW27" i="8"/>
  <c r="AW38" i="8"/>
  <c r="AY43" i="7"/>
  <c r="AW74" i="8"/>
  <c r="AY9" i="7"/>
  <c r="AZ98" i="7"/>
  <c r="AW41" i="8"/>
  <c r="AW14" i="8"/>
  <c r="AZ22" i="7"/>
  <c r="AY26" i="7"/>
  <c r="AX95" i="7"/>
  <c r="AW95" i="8"/>
  <c r="AX62" i="7"/>
  <c r="AW62" i="8"/>
  <c r="AY106" i="7"/>
  <c r="AZ52" i="7"/>
  <c r="AX91" i="7"/>
  <c r="AW91" i="8"/>
  <c r="AZ71" i="7"/>
  <c r="AY77" i="7"/>
  <c r="AW109" i="8"/>
  <c r="AW53" i="8"/>
  <c r="AZ48" i="7"/>
  <c r="AY65" i="7"/>
  <c r="AX85" i="7"/>
  <c r="AW85" i="8"/>
  <c r="AW61" i="8"/>
  <c r="AY50" i="7"/>
  <c r="AY21" i="7"/>
  <c r="AY107" i="7"/>
  <c r="AY59" i="7"/>
  <c r="AX8" i="7"/>
  <c r="AW8" i="8"/>
  <c r="AX11" i="7"/>
  <c r="AW11" i="8"/>
  <c r="AW80" i="8"/>
  <c r="AY79" i="7"/>
  <c r="AW102" i="8"/>
  <c r="AY6" i="7"/>
  <c r="AX73" i="8"/>
  <c r="AY60" i="7"/>
  <c r="AX111" i="8" l="1"/>
  <c r="AX60" i="8"/>
  <c r="BA111" i="7"/>
  <c r="AY11" i="7"/>
  <c r="AX11" i="8"/>
  <c r="AZ59" i="7"/>
  <c r="AZ21" i="7"/>
  <c r="AX106" i="8"/>
  <c r="AX37" i="8"/>
  <c r="AX56" i="8"/>
  <c r="AX42" i="8"/>
  <c r="AX103" i="8"/>
  <c r="AX27" i="8"/>
  <c r="AY100" i="7"/>
  <c r="AX100" i="8"/>
  <c r="AX101" i="8"/>
  <c r="AZ78" i="7"/>
  <c r="AY70" i="7"/>
  <c r="AX70" i="8"/>
  <c r="AZ18" i="7"/>
  <c r="AY64" i="7"/>
  <c r="AX64" i="8"/>
  <c r="AY104" i="7"/>
  <c r="AX104" i="8"/>
  <c r="AX45" i="8"/>
  <c r="AY51" i="7"/>
  <c r="AX51" i="8"/>
  <c r="BA46" i="7"/>
  <c r="AZ82" i="7"/>
  <c r="AY75" i="7"/>
  <c r="AX75" i="8"/>
  <c r="AX10" i="8"/>
  <c r="AZ60" i="7"/>
  <c r="AX6" i="8"/>
  <c r="AZ79" i="7"/>
  <c r="AX107" i="8"/>
  <c r="AY85" i="7"/>
  <c r="AX85" i="8"/>
  <c r="AZ77" i="7"/>
  <c r="AZ106" i="7"/>
  <c r="AX31" i="8"/>
  <c r="AZ58" i="7"/>
  <c r="AZ89" i="7"/>
  <c r="AZ37" i="7"/>
  <c r="AX105" i="8"/>
  <c r="AZ103" i="7"/>
  <c r="AY7" i="7"/>
  <c r="AX7" i="8"/>
  <c r="AX67" i="8"/>
  <c r="AX92" i="8"/>
  <c r="AX38" i="8"/>
  <c r="AX19" i="8"/>
  <c r="AX36" i="8"/>
  <c r="AX87" i="8"/>
  <c r="AX46" i="8"/>
  <c r="AX48" i="8"/>
  <c r="AX71" i="8"/>
  <c r="AX52" i="8"/>
  <c r="AX22" i="8"/>
  <c r="AX98" i="8"/>
  <c r="AX80" i="8"/>
  <c r="AX96" i="8"/>
  <c r="AX76" i="8"/>
  <c r="AX29" i="8"/>
  <c r="AX63" i="8"/>
  <c r="AX99" i="8"/>
  <c r="AY24" i="7"/>
  <c r="AX24" i="8"/>
  <c r="AY84" i="7"/>
  <c r="AX84" i="8"/>
  <c r="AX35" i="8"/>
  <c r="AY28" i="7"/>
  <c r="AX28" i="8"/>
  <c r="BA36" i="7"/>
  <c r="BB102" i="7"/>
  <c r="AY69" i="7"/>
  <c r="AX69" i="8"/>
  <c r="AX23" i="8"/>
  <c r="AX30" i="8"/>
  <c r="AX74" i="8"/>
  <c r="AZ10" i="7"/>
  <c r="AX110" i="8"/>
  <c r="AZ6" i="7"/>
  <c r="AY8" i="7"/>
  <c r="AX8" i="8"/>
  <c r="AX102" i="8"/>
  <c r="AX59" i="8"/>
  <c r="AX21" i="8"/>
  <c r="AZ65" i="7"/>
  <c r="BA71" i="7"/>
  <c r="BA52" i="7"/>
  <c r="AY62" i="7"/>
  <c r="AX62" i="8"/>
  <c r="AZ26" i="7"/>
  <c r="AZ9" i="7"/>
  <c r="AX34" i="8"/>
  <c r="AX97" i="8"/>
  <c r="AZ94" i="7"/>
  <c r="BA87" i="7"/>
  <c r="AZ33" i="7"/>
  <c r="AZ81" i="7"/>
  <c r="AX14" i="8"/>
  <c r="AX41" i="8"/>
  <c r="AY72" i="7"/>
  <c r="AX72" i="8"/>
  <c r="AZ93" i="7"/>
  <c r="AZ55" i="7"/>
  <c r="AY88" i="7"/>
  <c r="AX88" i="8"/>
  <c r="AZ66" i="7"/>
  <c r="AX78" i="8"/>
  <c r="AX18" i="8"/>
  <c r="AX25" i="8"/>
  <c r="AX83" i="8"/>
  <c r="AZ20" i="7"/>
  <c r="AZ90" i="7"/>
  <c r="BA80" i="7"/>
  <c r="AY68" i="7"/>
  <c r="AX68" i="8"/>
  <c r="AZ49" i="7"/>
  <c r="AY54" i="7"/>
  <c r="AX54" i="8"/>
  <c r="AZ47" i="7"/>
  <c r="AY39" i="7"/>
  <c r="AX39" i="8"/>
  <c r="BA76" i="7"/>
  <c r="AX82" i="8"/>
  <c r="AZ61" i="7"/>
  <c r="AZ53" i="7"/>
  <c r="AZ109" i="7"/>
  <c r="AZ86" i="7"/>
  <c r="AX77" i="8"/>
  <c r="AZ34" i="7"/>
  <c r="AZ97" i="7"/>
  <c r="AX58" i="8"/>
  <c r="AX89" i="8"/>
  <c r="AZ14" i="7"/>
  <c r="AZ41" i="7"/>
  <c r="AX15" i="8"/>
  <c r="AZ25" i="7"/>
  <c r="AZ83" i="7"/>
  <c r="AY40" i="7"/>
  <c r="AY23" i="8" s="1"/>
  <c r="AX40" i="8"/>
  <c r="AY12" i="7"/>
  <c r="AX12" i="8"/>
  <c r="AX17" i="8"/>
  <c r="AX50" i="8"/>
  <c r="BA48" i="7"/>
  <c r="AY91" i="7"/>
  <c r="AX91" i="8"/>
  <c r="AY95" i="7"/>
  <c r="AX95" i="8"/>
  <c r="BA22" i="7"/>
  <c r="BA98" i="7"/>
  <c r="AX43" i="8"/>
  <c r="AZ56" i="7"/>
  <c r="AZ42" i="7"/>
  <c r="AZ27" i="7"/>
  <c r="AZ15" i="7"/>
  <c r="AY108" i="7"/>
  <c r="AX108" i="8"/>
  <c r="AZ101" i="7"/>
  <c r="AY16" i="7"/>
  <c r="AX16" i="8"/>
  <c r="AZ45" i="7"/>
  <c r="BA67" i="7"/>
  <c r="AY13" i="7"/>
  <c r="AX13" i="8"/>
  <c r="AZ17" i="7"/>
  <c r="AZ107" i="7"/>
  <c r="AZ50" i="7"/>
  <c r="AX65" i="8"/>
  <c r="AX26" i="8"/>
  <c r="AX9" i="8"/>
  <c r="AZ43" i="7"/>
  <c r="AZ31" i="7"/>
  <c r="AX94" i="8"/>
  <c r="AX33" i="8"/>
  <c r="AZ105" i="7"/>
  <c r="AX81" i="8"/>
  <c r="AY32" i="7"/>
  <c r="AX32" i="8"/>
  <c r="BA92" i="7"/>
  <c r="AY57" i="7"/>
  <c r="AX57" i="8"/>
  <c r="BB110" i="7"/>
  <c r="AX93" i="8"/>
  <c r="AX55" i="8"/>
  <c r="BA38" i="7"/>
  <c r="AX66" i="8"/>
  <c r="AZ29" i="7"/>
  <c r="BC73" i="7"/>
  <c r="AZ63" i="7"/>
  <c r="BA19" i="7"/>
  <c r="AZ99" i="7"/>
  <c r="AX20" i="8"/>
  <c r="AX90" i="8"/>
  <c r="AZ35" i="7"/>
  <c r="AX49" i="8"/>
  <c r="BA96" i="7"/>
  <c r="AX47" i="8"/>
  <c r="AY44" i="7"/>
  <c r="AX44" i="8"/>
  <c r="AZ23" i="7"/>
  <c r="AZ30" i="7"/>
  <c r="AX61" i="8"/>
  <c r="AX53" i="8"/>
  <c r="AX109" i="8"/>
  <c r="AZ74" i="7"/>
  <c r="AX86" i="8"/>
  <c r="AY59" i="8" l="1"/>
  <c r="AY56" i="8"/>
  <c r="AY111" i="8"/>
  <c r="BB111" i="7"/>
  <c r="BA31" i="7"/>
  <c r="AY50" i="8"/>
  <c r="AZ95" i="7"/>
  <c r="AY95" i="8"/>
  <c r="BB48" i="7"/>
  <c r="AZ12" i="7"/>
  <c r="AY12" i="8"/>
  <c r="BA83" i="7"/>
  <c r="AY41" i="8"/>
  <c r="AY34" i="8"/>
  <c r="BA55" i="7"/>
  <c r="AZ72" i="7"/>
  <c r="AY72" i="8"/>
  <c r="BA81" i="7"/>
  <c r="BB87" i="7"/>
  <c r="AY73" i="8"/>
  <c r="AY10" i="8"/>
  <c r="BA89" i="7"/>
  <c r="AY106" i="8"/>
  <c r="BA82" i="7"/>
  <c r="AZ51" i="7"/>
  <c r="AY51" i="8"/>
  <c r="BA23" i="7"/>
  <c r="BD73" i="7"/>
  <c r="AY87" i="8"/>
  <c r="AY52" i="8"/>
  <c r="BA17" i="7"/>
  <c r="AZ16" i="7"/>
  <c r="AY16" i="8"/>
  <c r="BA27" i="7"/>
  <c r="BA56" i="7"/>
  <c r="AY109" i="8"/>
  <c r="BB76" i="7"/>
  <c r="AY49" i="8"/>
  <c r="AY20" i="8"/>
  <c r="AY93" i="8"/>
  <c r="AY33" i="8"/>
  <c r="AZ8" i="7"/>
  <c r="AY8" i="8"/>
  <c r="AZ24" i="7"/>
  <c r="AY24" i="8"/>
  <c r="AY37" i="8"/>
  <c r="AY30" i="8"/>
  <c r="BB96" i="7"/>
  <c r="AY80" i="8"/>
  <c r="BA99" i="7"/>
  <c r="BA63" i="7"/>
  <c r="BA29" i="7"/>
  <c r="BA105" i="7"/>
  <c r="AY31" i="8"/>
  <c r="BA107" i="7"/>
  <c r="AZ13" i="7"/>
  <c r="AY13" i="8"/>
  <c r="BA45" i="7"/>
  <c r="BA101" i="7"/>
  <c r="BA15" i="7"/>
  <c r="BA42" i="7"/>
  <c r="AY83" i="8"/>
  <c r="BA14" i="7"/>
  <c r="BA97" i="7"/>
  <c r="AY86" i="8"/>
  <c r="AY53" i="8"/>
  <c r="AZ39" i="7"/>
  <c r="AY39" i="8"/>
  <c r="AY90" i="8"/>
  <c r="AY66" i="8"/>
  <c r="AY55" i="8"/>
  <c r="AY81" i="8"/>
  <c r="AY26" i="8"/>
  <c r="AY65" i="8"/>
  <c r="AY110" i="8"/>
  <c r="AZ84" i="7"/>
  <c r="AY84" i="8"/>
  <c r="BA103" i="7"/>
  <c r="AY89" i="8"/>
  <c r="BA77" i="7"/>
  <c r="AY79" i="8"/>
  <c r="BA60" i="7"/>
  <c r="AY82" i="8"/>
  <c r="AZ104" i="7"/>
  <c r="AY104" i="8"/>
  <c r="BA18" i="7"/>
  <c r="BA78" i="7"/>
  <c r="AZ44" i="7"/>
  <c r="AY44" i="8"/>
  <c r="AZ57" i="7"/>
  <c r="AY57" i="8"/>
  <c r="AZ32" i="7"/>
  <c r="AY32" i="8"/>
  <c r="AY17" i="8"/>
  <c r="AY27" i="8"/>
  <c r="BB98" i="7"/>
  <c r="BA86" i="7"/>
  <c r="BA53" i="7"/>
  <c r="AY46" i="8"/>
  <c r="AZ54" i="7"/>
  <c r="AY54" i="8"/>
  <c r="AZ68" i="7"/>
  <c r="AY68" i="8"/>
  <c r="BA90" i="7"/>
  <c r="BA66" i="7"/>
  <c r="BA26" i="7"/>
  <c r="BB52" i="7"/>
  <c r="BA65" i="7"/>
  <c r="BC102" i="7"/>
  <c r="AZ28" i="7"/>
  <c r="AY28" i="8"/>
  <c r="BA79" i="7"/>
  <c r="BA59" i="7"/>
  <c r="AY74" i="8"/>
  <c r="AY35" i="8"/>
  <c r="BB19" i="7"/>
  <c r="AY43" i="8"/>
  <c r="BA50" i="7"/>
  <c r="BB67" i="7"/>
  <c r="AZ108" i="7"/>
  <c r="AY108" i="8"/>
  <c r="AY25" i="8"/>
  <c r="BA41" i="7"/>
  <c r="BA34" i="7"/>
  <c r="AY61" i="8"/>
  <c r="AY47" i="8"/>
  <c r="AY94" i="8"/>
  <c r="AY9" i="8"/>
  <c r="AY6" i="8"/>
  <c r="BA10" i="7"/>
  <c r="AZ7" i="7"/>
  <c r="AY7" i="8"/>
  <c r="AY19" i="8"/>
  <c r="AY67" i="8"/>
  <c r="AY98" i="8"/>
  <c r="AY22" i="8"/>
  <c r="AY48" i="8"/>
  <c r="AY96" i="8"/>
  <c r="AY38" i="8"/>
  <c r="AY92" i="8"/>
  <c r="AY36" i="8"/>
  <c r="AY58" i="8"/>
  <c r="BA106" i="7"/>
  <c r="AZ85" i="7"/>
  <c r="AY85" i="8"/>
  <c r="AZ64" i="7"/>
  <c r="AY64" i="8"/>
  <c r="AZ70" i="7"/>
  <c r="AY70" i="8"/>
  <c r="AY21" i="8"/>
  <c r="BA74" i="7"/>
  <c r="BA30" i="7"/>
  <c r="AY76" i="8"/>
  <c r="BA35" i="7"/>
  <c r="AY99" i="8"/>
  <c r="AY63" i="8"/>
  <c r="AY29" i="8"/>
  <c r="BB38" i="7"/>
  <c r="BB92" i="7"/>
  <c r="AY105" i="8"/>
  <c r="BA43" i="7"/>
  <c r="AY71" i="8"/>
  <c r="AY107" i="8"/>
  <c r="AY45" i="8"/>
  <c r="AY101" i="8"/>
  <c r="AY15" i="8"/>
  <c r="AY42" i="8"/>
  <c r="BB22" i="7"/>
  <c r="AZ91" i="7"/>
  <c r="AY91" i="8"/>
  <c r="AZ40" i="7"/>
  <c r="AY40" i="8"/>
  <c r="BA25" i="7"/>
  <c r="AY14" i="8"/>
  <c r="AY97" i="8"/>
  <c r="BA109" i="7"/>
  <c r="BA61" i="7"/>
  <c r="BA47" i="7"/>
  <c r="BA49" i="7"/>
  <c r="BB80" i="7"/>
  <c r="BA20" i="7"/>
  <c r="AZ88" i="7"/>
  <c r="AY88" i="8"/>
  <c r="BA93" i="7"/>
  <c r="BA33" i="7"/>
  <c r="BA94" i="7"/>
  <c r="BA9" i="7"/>
  <c r="AZ62" i="7"/>
  <c r="AY62" i="8"/>
  <c r="BB71" i="7"/>
  <c r="AY102" i="8"/>
  <c r="BA6" i="7"/>
  <c r="AZ69" i="7"/>
  <c r="AY69" i="8"/>
  <c r="BB36" i="7"/>
  <c r="AY103" i="8"/>
  <c r="BA37" i="7"/>
  <c r="BA58" i="7"/>
  <c r="AY77" i="8"/>
  <c r="AY60" i="8"/>
  <c r="AZ75" i="7"/>
  <c r="AY75" i="8"/>
  <c r="BB46" i="7"/>
  <c r="AY18" i="8"/>
  <c r="AY78" i="8"/>
  <c r="AZ100" i="7"/>
  <c r="AY100" i="8"/>
  <c r="BA21" i="7"/>
  <c r="AZ11" i="7"/>
  <c r="AY11" i="8"/>
  <c r="AZ30" i="8" l="1"/>
  <c r="AZ110" i="8"/>
  <c r="AZ37" i="8"/>
  <c r="AZ106" i="8"/>
  <c r="AZ31" i="8"/>
  <c r="AZ111" i="8"/>
  <c r="BC36" i="7"/>
  <c r="BB94" i="7"/>
  <c r="BB93" i="7"/>
  <c r="BB49" i="7"/>
  <c r="BB61" i="7"/>
  <c r="BB41" i="7"/>
  <c r="BB79" i="7"/>
  <c r="BC52" i="7"/>
  <c r="BA68" i="7"/>
  <c r="AZ68" i="8"/>
  <c r="BB101" i="7"/>
  <c r="AZ23" i="8"/>
  <c r="AZ82" i="8"/>
  <c r="BB89" i="7"/>
  <c r="BC87" i="7"/>
  <c r="BA72" i="7"/>
  <c r="AZ72" i="8"/>
  <c r="BA12" i="7"/>
  <c r="AZ12" i="8"/>
  <c r="BA11" i="7"/>
  <c r="BA50" i="8" s="1"/>
  <c r="AZ11" i="8"/>
  <c r="BB37" i="7"/>
  <c r="AZ73" i="8"/>
  <c r="AZ9" i="8"/>
  <c r="AZ33" i="8"/>
  <c r="AZ109" i="8"/>
  <c r="BA64" i="7"/>
  <c r="AZ64" i="8"/>
  <c r="AZ34" i="8"/>
  <c r="AZ65" i="8"/>
  <c r="AZ26" i="8"/>
  <c r="AZ90" i="8"/>
  <c r="BB53" i="7"/>
  <c r="BA32" i="7"/>
  <c r="AZ32" i="8"/>
  <c r="BB18" i="7"/>
  <c r="BB77" i="7"/>
  <c r="BB14" i="7"/>
  <c r="AZ107" i="8"/>
  <c r="BB63" i="7"/>
  <c r="AZ55" i="8"/>
  <c r="AZ83" i="8"/>
  <c r="AZ21" i="8"/>
  <c r="AZ58" i="8"/>
  <c r="BA69" i="7"/>
  <c r="AZ69" i="8"/>
  <c r="AZ6" i="8"/>
  <c r="BC71" i="7"/>
  <c r="BB9" i="7"/>
  <c r="BB33" i="7"/>
  <c r="BA88" i="7"/>
  <c r="AZ88" i="8"/>
  <c r="BC80" i="7"/>
  <c r="BB47" i="7"/>
  <c r="BB109" i="7"/>
  <c r="BC109" i="7" s="1"/>
  <c r="BB25" i="7"/>
  <c r="BA91" i="7"/>
  <c r="AZ91" i="8"/>
  <c r="BC38" i="7"/>
  <c r="AZ35" i="8"/>
  <c r="BB30" i="7"/>
  <c r="AZ10" i="8"/>
  <c r="BB34" i="7"/>
  <c r="AZ50" i="8"/>
  <c r="BC19" i="7"/>
  <c r="BB59" i="7"/>
  <c r="BA28" i="7"/>
  <c r="AZ28" i="8"/>
  <c r="BB65" i="7"/>
  <c r="BB26" i="7"/>
  <c r="BB90" i="7"/>
  <c r="BA54" i="7"/>
  <c r="AZ54" i="8"/>
  <c r="AZ86" i="8"/>
  <c r="AZ78" i="8"/>
  <c r="BB60" i="7"/>
  <c r="BA84" i="7"/>
  <c r="AZ84" i="8"/>
  <c r="AZ97" i="8"/>
  <c r="BB15" i="7"/>
  <c r="BB45" i="7"/>
  <c r="BB107" i="7"/>
  <c r="AZ29" i="8"/>
  <c r="AZ99" i="8"/>
  <c r="BC96" i="7"/>
  <c r="BA24" i="7"/>
  <c r="AZ24" i="8"/>
  <c r="BC76" i="7"/>
  <c r="AZ27" i="8"/>
  <c r="AZ17" i="8"/>
  <c r="BB81" i="7"/>
  <c r="BB55" i="7"/>
  <c r="BB83" i="7"/>
  <c r="BC48" i="7"/>
  <c r="BA62" i="7"/>
  <c r="AZ62" i="8"/>
  <c r="BB20" i="7"/>
  <c r="BA40" i="7"/>
  <c r="AZ40" i="8"/>
  <c r="BC22" i="7"/>
  <c r="BB43" i="7"/>
  <c r="BB74" i="7"/>
  <c r="BD102" i="7"/>
  <c r="BB66" i="7"/>
  <c r="AZ53" i="8"/>
  <c r="AZ18" i="8"/>
  <c r="AZ77" i="8"/>
  <c r="BB103" i="7"/>
  <c r="AZ14" i="8"/>
  <c r="BB42" i="7"/>
  <c r="BA13" i="7"/>
  <c r="AZ13" i="8"/>
  <c r="AZ105" i="8"/>
  <c r="AZ63" i="8"/>
  <c r="BA8" i="7"/>
  <c r="AZ8" i="8"/>
  <c r="AZ56" i="8"/>
  <c r="BA95" i="7"/>
  <c r="AZ95" i="8"/>
  <c r="BA100" i="7"/>
  <c r="AZ100" i="8"/>
  <c r="BC46" i="7"/>
  <c r="AZ47" i="8"/>
  <c r="AZ25" i="8"/>
  <c r="BB106" i="7"/>
  <c r="BA7" i="7"/>
  <c r="BA111" i="8" s="1"/>
  <c r="AZ7" i="8"/>
  <c r="AZ96" i="8"/>
  <c r="AZ46" i="8"/>
  <c r="AZ52" i="8"/>
  <c r="AZ87" i="8"/>
  <c r="AZ48" i="8"/>
  <c r="AZ98" i="8"/>
  <c r="AZ36" i="8"/>
  <c r="AZ71" i="8"/>
  <c r="AZ80" i="8"/>
  <c r="AZ22" i="8"/>
  <c r="AZ92" i="8"/>
  <c r="AZ38" i="8"/>
  <c r="AZ76" i="8"/>
  <c r="AZ67" i="8"/>
  <c r="AZ19" i="8"/>
  <c r="BC67" i="7"/>
  <c r="AZ59" i="8"/>
  <c r="BC98" i="7"/>
  <c r="BA44" i="7"/>
  <c r="AZ44" i="8"/>
  <c r="AZ60" i="8"/>
  <c r="AZ15" i="8"/>
  <c r="AZ45" i="8"/>
  <c r="BB105" i="7"/>
  <c r="BB56" i="7"/>
  <c r="BA16" i="7"/>
  <c r="BA35" i="8" s="1"/>
  <c r="AZ16" i="8"/>
  <c r="BB23" i="7"/>
  <c r="BB82" i="7"/>
  <c r="AZ81" i="8"/>
  <c r="BB21" i="7"/>
  <c r="BA75" i="7"/>
  <c r="AZ75" i="8"/>
  <c r="BB58" i="7"/>
  <c r="AZ102" i="8"/>
  <c r="BB6" i="7"/>
  <c r="AZ94" i="8"/>
  <c r="AZ93" i="8"/>
  <c r="AZ20" i="8"/>
  <c r="AZ49" i="8"/>
  <c r="AZ61" i="8"/>
  <c r="AZ43" i="8"/>
  <c r="BC92" i="7"/>
  <c r="BB35" i="7"/>
  <c r="AZ74" i="8"/>
  <c r="BA70" i="7"/>
  <c r="AZ70" i="8"/>
  <c r="BA85" i="7"/>
  <c r="AZ85" i="8"/>
  <c r="BB10" i="7"/>
  <c r="AZ41" i="8"/>
  <c r="BA108" i="7"/>
  <c r="AZ108" i="8"/>
  <c r="BB50" i="7"/>
  <c r="AZ79" i="8"/>
  <c r="AZ66" i="8"/>
  <c r="BB86" i="7"/>
  <c r="BA57" i="7"/>
  <c r="AZ57" i="8"/>
  <c r="BB78" i="7"/>
  <c r="BA104" i="7"/>
  <c r="AZ104" i="8"/>
  <c r="AZ103" i="8"/>
  <c r="BA39" i="7"/>
  <c r="AZ39" i="8"/>
  <c r="BB97" i="7"/>
  <c r="AZ42" i="8"/>
  <c r="AZ101" i="8"/>
  <c r="BB29" i="7"/>
  <c r="BB99" i="7"/>
  <c r="BB27" i="7"/>
  <c r="BB17" i="7"/>
  <c r="BE73" i="7"/>
  <c r="BA51" i="7"/>
  <c r="AZ51" i="8"/>
  <c r="AZ89" i="8"/>
  <c r="BA87" i="8"/>
  <c r="BB31" i="7"/>
  <c r="BA29" i="8" l="1"/>
  <c r="BA97" i="8"/>
  <c r="BA27" i="8"/>
  <c r="BA102" i="8"/>
  <c r="BA30" i="8"/>
  <c r="BD109" i="7"/>
  <c r="BB75" i="7"/>
  <c r="BA75" i="8"/>
  <c r="BA82" i="8"/>
  <c r="BA105" i="8"/>
  <c r="BA83" i="8"/>
  <c r="BC65" i="7"/>
  <c r="BC59" i="7"/>
  <c r="BA34" i="8"/>
  <c r="BC30" i="7"/>
  <c r="BA109" i="8"/>
  <c r="BA18" i="8"/>
  <c r="BA53" i="8"/>
  <c r="BA37" i="8"/>
  <c r="BA79" i="8"/>
  <c r="BC50" i="7"/>
  <c r="BA10" i="8"/>
  <c r="BA58" i="8"/>
  <c r="BC82" i="7"/>
  <c r="BB8" i="7"/>
  <c r="BA8" i="8"/>
  <c r="BB13" i="7"/>
  <c r="BB111" i="8" s="1"/>
  <c r="BA13" i="8"/>
  <c r="BA103" i="8"/>
  <c r="BE102" i="7"/>
  <c r="BB40" i="7"/>
  <c r="BA40" i="8"/>
  <c r="BC83" i="7"/>
  <c r="BD76" i="7"/>
  <c r="BA26" i="8"/>
  <c r="BB91" i="7"/>
  <c r="BA91" i="8"/>
  <c r="BC14" i="7"/>
  <c r="BC18" i="7"/>
  <c r="BC53" i="7"/>
  <c r="BC37" i="7"/>
  <c r="BB12" i="7"/>
  <c r="BA12" i="8"/>
  <c r="BD87" i="7"/>
  <c r="BC93" i="7"/>
  <c r="BA99" i="8"/>
  <c r="BB57" i="7"/>
  <c r="BA57" i="8"/>
  <c r="BC31" i="7"/>
  <c r="BB51" i="7"/>
  <c r="BA51" i="8"/>
  <c r="BC17" i="7"/>
  <c r="BC99" i="7"/>
  <c r="BB39" i="7"/>
  <c r="BA39" i="8"/>
  <c r="BA78" i="8"/>
  <c r="BA86" i="8"/>
  <c r="BB108" i="7"/>
  <c r="BA108" i="8"/>
  <c r="BD92" i="7"/>
  <c r="BA110" i="8"/>
  <c r="BC6" i="7"/>
  <c r="BC23" i="7"/>
  <c r="BC56" i="7"/>
  <c r="BD67" i="7"/>
  <c r="BC42" i="7"/>
  <c r="BC66" i="7"/>
  <c r="BC74" i="7"/>
  <c r="BD22" i="7"/>
  <c r="BC20" i="7"/>
  <c r="BD48" i="7"/>
  <c r="BC55" i="7"/>
  <c r="BB24" i="7"/>
  <c r="BA24" i="8"/>
  <c r="BC45" i="7"/>
  <c r="BA90" i="8"/>
  <c r="BA65" i="8"/>
  <c r="BA59" i="8"/>
  <c r="BD38" i="7"/>
  <c r="BC25" i="7"/>
  <c r="BC47" i="7"/>
  <c r="BB88" i="7"/>
  <c r="BA88" i="8"/>
  <c r="BC9" i="7"/>
  <c r="BC77" i="7"/>
  <c r="BB32" i="7"/>
  <c r="BA32" i="8"/>
  <c r="BB64" i="7"/>
  <c r="BA64" i="8"/>
  <c r="BB11" i="7"/>
  <c r="BB103" i="8" s="1"/>
  <c r="BA11" i="8"/>
  <c r="BB72" i="7"/>
  <c r="BA72" i="8"/>
  <c r="BC89" i="7"/>
  <c r="BC101" i="7"/>
  <c r="BD52" i="7"/>
  <c r="BC41" i="7"/>
  <c r="BC49" i="7"/>
  <c r="BC94" i="7"/>
  <c r="BC78" i="7"/>
  <c r="BC86" i="7"/>
  <c r="BB85" i="7"/>
  <c r="BA85" i="8"/>
  <c r="BD98" i="7"/>
  <c r="BB7" i="7"/>
  <c r="BA7" i="8"/>
  <c r="BA36" i="8"/>
  <c r="BA76" i="8"/>
  <c r="BA96" i="8"/>
  <c r="BA19" i="8"/>
  <c r="BA38" i="8"/>
  <c r="BA98" i="8"/>
  <c r="BA67" i="8"/>
  <c r="BA46" i="8"/>
  <c r="BA48" i="8"/>
  <c r="BA80" i="8"/>
  <c r="BA71" i="8"/>
  <c r="BB100" i="7"/>
  <c r="BA100" i="8"/>
  <c r="BA43" i="8"/>
  <c r="BA81" i="8"/>
  <c r="BA107" i="8"/>
  <c r="BA15" i="8"/>
  <c r="BB84" i="7"/>
  <c r="BA84" i="8"/>
  <c r="BC90" i="7"/>
  <c r="BA33" i="8"/>
  <c r="BB69" i="7"/>
  <c r="BA69" i="8"/>
  <c r="BA14" i="8"/>
  <c r="BA61" i="8"/>
  <c r="BA93" i="8"/>
  <c r="BF73" i="7"/>
  <c r="BC27" i="7"/>
  <c r="BC29" i="7"/>
  <c r="BC97" i="7"/>
  <c r="BC35" i="7"/>
  <c r="BA22" i="8"/>
  <c r="BA73" i="8"/>
  <c r="BA21" i="8"/>
  <c r="BB16" i="7"/>
  <c r="BA16" i="8"/>
  <c r="BC105" i="7"/>
  <c r="BA106" i="8"/>
  <c r="BC43" i="7"/>
  <c r="BB62" i="7"/>
  <c r="BA62" i="8"/>
  <c r="BC81" i="7"/>
  <c r="BD96" i="7"/>
  <c r="BC107" i="7"/>
  <c r="BC15" i="7"/>
  <c r="BA60" i="8"/>
  <c r="BC34" i="7"/>
  <c r="BD80" i="7"/>
  <c r="BC33" i="7"/>
  <c r="BD71" i="7"/>
  <c r="BA63" i="8"/>
  <c r="BB68" i="7"/>
  <c r="BA68" i="8"/>
  <c r="BC79" i="7"/>
  <c r="BC61" i="7"/>
  <c r="BD36" i="7"/>
  <c r="BA31" i="8"/>
  <c r="BA17" i="8"/>
  <c r="BB104" i="7"/>
  <c r="BA104" i="8"/>
  <c r="BA52" i="8"/>
  <c r="BC10" i="7"/>
  <c r="BB70" i="7"/>
  <c r="BA70" i="8"/>
  <c r="BA6" i="8"/>
  <c r="BC58" i="7"/>
  <c r="BC21" i="7"/>
  <c r="BA23" i="8"/>
  <c r="BA56" i="8"/>
  <c r="BB44" i="7"/>
  <c r="BA44" i="8"/>
  <c r="BC106" i="7"/>
  <c r="BD46" i="7"/>
  <c r="BB95" i="7"/>
  <c r="BA95" i="8"/>
  <c r="BA42" i="8"/>
  <c r="BC103" i="7"/>
  <c r="BA66" i="8"/>
  <c r="BA74" i="8"/>
  <c r="BA20" i="8"/>
  <c r="BA55" i="8"/>
  <c r="BA45" i="8"/>
  <c r="BC60" i="7"/>
  <c r="BB54" i="7"/>
  <c r="BA54" i="8"/>
  <c r="BC26" i="7"/>
  <c r="BB28" i="7"/>
  <c r="BA28" i="8"/>
  <c r="BD19" i="7"/>
  <c r="BA25" i="8"/>
  <c r="BA47" i="8"/>
  <c r="BA9" i="8"/>
  <c r="BC63" i="7"/>
  <c r="BA77" i="8"/>
  <c r="BA89" i="8"/>
  <c r="BA101" i="8"/>
  <c r="BA41" i="8"/>
  <c r="BA49" i="8"/>
  <c r="BA94" i="8"/>
  <c r="BA92" i="8"/>
  <c r="BB30" i="8" l="1"/>
  <c r="BE109" i="7"/>
  <c r="BE19" i="7"/>
  <c r="BD60" i="7"/>
  <c r="BC95" i="7"/>
  <c r="BB95" i="8"/>
  <c r="BD106" i="7"/>
  <c r="BB10" i="8"/>
  <c r="BE36" i="7"/>
  <c r="BD34" i="7"/>
  <c r="BB81" i="8"/>
  <c r="BB27" i="8"/>
  <c r="BC85" i="7"/>
  <c r="BB85" i="8"/>
  <c r="BD49" i="7"/>
  <c r="BD89" i="7"/>
  <c r="BC32" i="7"/>
  <c r="BB32" i="8"/>
  <c r="BD47" i="7"/>
  <c r="BB45" i="8"/>
  <c r="BB20" i="8"/>
  <c r="BB42" i="8"/>
  <c r="BB98" i="8"/>
  <c r="BD23" i="7"/>
  <c r="BB6" i="8"/>
  <c r="BE92" i="7"/>
  <c r="BC51" i="7"/>
  <c r="BB51" i="8"/>
  <c r="BE76" i="7"/>
  <c r="BC40" i="7"/>
  <c r="BB40" i="8"/>
  <c r="BB65" i="8"/>
  <c r="BB21" i="8"/>
  <c r="BB61" i="8"/>
  <c r="BD107" i="7"/>
  <c r="BD43" i="7"/>
  <c r="BD27" i="7"/>
  <c r="BB94" i="8"/>
  <c r="BB101" i="8"/>
  <c r="BB77" i="8"/>
  <c r="BD55" i="7"/>
  <c r="BD74" i="7"/>
  <c r="BD42" i="7"/>
  <c r="BB110" i="8"/>
  <c r="BD6" i="7"/>
  <c r="BB17" i="8"/>
  <c r="BB31" i="8"/>
  <c r="BE87" i="7"/>
  <c r="BD18" i="7"/>
  <c r="BB83" i="8"/>
  <c r="BC13" i="7"/>
  <c r="BB13" i="8"/>
  <c r="BD82" i="7"/>
  <c r="BD50" i="7"/>
  <c r="BD65" i="7"/>
  <c r="BB26" i="8"/>
  <c r="BB60" i="8"/>
  <c r="BB48" i="8"/>
  <c r="BB106" i="8"/>
  <c r="BB58" i="8"/>
  <c r="BC70" i="7"/>
  <c r="BB70" i="8"/>
  <c r="BB79" i="8"/>
  <c r="BD33" i="7"/>
  <c r="BB34" i="8"/>
  <c r="BD15" i="7"/>
  <c r="BE96" i="7"/>
  <c r="BC62" i="7"/>
  <c r="BB62" i="8"/>
  <c r="BB105" i="8"/>
  <c r="BD35" i="7"/>
  <c r="BD29" i="7"/>
  <c r="BG73" i="7"/>
  <c r="BD90" i="7"/>
  <c r="BC100" i="7"/>
  <c r="BB100" i="8"/>
  <c r="BB78" i="8"/>
  <c r="BB49" i="8"/>
  <c r="BB89" i="8"/>
  <c r="BB9" i="8"/>
  <c r="BB47" i="8"/>
  <c r="BC24" i="7"/>
  <c r="BB24" i="8"/>
  <c r="BE48" i="7"/>
  <c r="BE22" i="7"/>
  <c r="BD66" i="7"/>
  <c r="BE67" i="7"/>
  <c r="BB23" i="8"/>
  <c r="BB73" i="8"/>
  <c r="BB99" i="8"/>
  <c r="BD93" i="7"/>
  <c r="BC12" i="7"/>
  <c r="BB12" i="8"/>
  <c r="BD53" i="7"/>
  <c r="BD14" i="7"/>
  <c r="BC8" i="7"/>
  <c r="BB8" i="8"/>
  <c r="BD59" i="7"/>
  <c r="BD26" i="7"/>
  <c r="BD58" i="7"/>
  <c r="BC104" i="7"/>
  <c r="BB104" i="8"/>
  <c r="BD79" i="7"/>
  <c r="BB107" i="8"/>
  <c r="BB43" i="8"/>
  <c r="BD105" i="7"/>
  <c r="BB97" i="8"/>
  <c r="BC69" i="7"/>
  <c r="BB69" i="8"/>
  <c r="BB7" i="8"/>
  <c r="BC7" i="7"/>
  <c r="BB67" i="8"/>
  <c r="BB92" i="8"/>
  <c r="BB19" i="8"/>
  <c r="BB46" i="8"/>
  <c r="BB36" i="8"/>
  <c r="BB87" i="8"/>
  <c r="BB71" i="8"/>
  <c r="BB80" i="8"/>
  <c r="BB96" i="8"/>
  <c r="BB76" i="8"/>
  <c r="BD78" i="7"/>
  <c r="BE52" i="7"/>
  <c r="BC11" i="7"/>
  <c r="BB11" i="8"/>
  <c r="BD9" i="7"/>
  <c r="BE38" i="7"/>
  <c r="BB55" i="8"/>
  <c r="BB74" i="8"/>
  <c r="BD99" i="7"/>
  <c r="BC57" i="7"/>
  <c r="BB57" i="8"/>
  <c r="BB37" i="8"/>
  <c r="BB18" i="8"/>
  <c r="BB82" i="8"/>
  <c r="BB50" i="8"/>
  <c r="BD30" i="7"/>
  <c r="BB52" i="8"/>
  <c r="BB63" i="8"/>
  <c r="BB22" i="8"/>
  <c r="BD103" i="7"/>
  <c r="BD10" i="7"/>
  <c r="BE71" i="7"/>
  <c r="BE80" i="7"/>
  <c r="BD81" i="7"/>
  <c r="BD97" i="7"/>
  <c r="BC84" i="7"/>
  <c r="BB84" i="8"/>
  <c r="BB86" i="8"/>
  <c r="BB41" i="8"/>
  <c r="BB25" i="8"/>
  <c r="BD45" i="7"/>
  <c r="BD20" i="7"/>
  <c r="BB56" i="8"/>
  <c r="BD37" i="7"/>
  <c r="BC91" i="7"/>
  <c r="BB91" i="8"/>
  <c r="BD63" i="7"/>
  <c r="BB38" i="8"/>
  <c r="BC28" i="7"/>
  <c r="BB28" i="8"/>
  <c r="BC54" i="7"/>
  <c r="BB54" i="8"/>
  <c r="BE46" i="7"/>
  <c r="BC44" i="7"/>
  <c r="BB44" i="8"/>
  <c r="BD21" i="7"/>
  <c r="BD61" i="7"/>
  <c r="BC68" i="7"/>
  <c r="BB68" i="8"/>
  <c r="BB33" i="8"/>
  <c r="BB109" i="8"/>
  <c r="BB15" i="8"/>
  <c r="BC16" i="7"/>
  <c r="BB16" i="8"/>
  <c r="BB35" i="8"/>
  <c r="BB29" i="8"/>
  <c r="BB90" i="8"/>
  <c r="BE98" i="7"/>
  <c r="BD86" i="7"/>
  <c r="BD94" i="7"/>
  <c r="BD41" i="7"/>
  <c r="BD101" i="7"/>
  <c r="BC72" i="7"/>
  <c r="BB72" i="8"/>
  <c r="BC64" i="7"/>
  <c r="BB64" i="8"/>
  <c r="BD77" i="7"/>
  <c r="BC88" i="7"/>
  <c r="BB88" i="8"/>
  <c r="BD25" i="7"/>
  <c r="BB66" i="8"/>
  <c r="BD56" i="7"/>
  <c r="BB102" i="8"/>
  <c r="BC108" i="7"/>
  <c r="BC109" i="8" s="1"/>
  <c r="BB108" i="8"/>
  <c r="BC39" i="7"/>
  <c r="BB39" i="8"/>
  <c r="BD17" i="7"/>
  <c r="BD31" i="7"/>
  <c r="BB93" i="8"/>
  <c r="BB53" i="8"/>
  <c r="BB14" i="8"/>
  <c r="BD83" i="7"/>
  <c r="BF102" i="7"/>
  <c r="BB59" i="8"/>
  <c r="BC75" i="7"/>
  <c r="BB75" i="8"/>
  <c r="BC101" i="8" l="1"/>
  <c r="BC30" i="8"/>
  <c r="BF109" i="7"/>
  <c r="BE31" i="7"/>
  <c r="BC56" i="8"/>
  <c r="BE21" i="7"/>
  <c r="BF46" i="7"/>
  <c r="BD28" i="7"/>
  <c r="BC28" i="8"/>
  <c r="BE45" i="7"/>
  <c r="BC81" i="8"/>
  <c r="BE9" i="7"/>
  <c r="BF52" i="7"/>
  <c r="BC92" i="8"/>
  <c r="BF22" i="7"/>
  <c r="BC50" i="8"/>
  <c r="BE6" i="7"/>
  <c r="BC74" i="8"/>
  <c r="BE27" i="7"/>
  <c r="BE34" i="7"/>
  <c r="BG102" i="7"/>
  <c r="BC48" i="8"/>
  <c r="BD64" i="7"/>
  <c r="BC64" i="8"/>
  <c r="BE94" i="7"/>
  <c r="BF98" i="7"/>
  <c r="BC61" i="8"/>
  <c r="BE81" i="7"/>
  <c r="BF71" i="7"/>
  <c r="BE103" i="7"/>
  <c r="BD7" i="7"/>
  <c r="BD29" i="8" s="1"/>
  <c r="BC7" i="8"/>
  <c r="BC46" i="8"/>
  <c r="BC87" i="8"/>
  <c r="BC80" i="8"/>
  <c r="BC98" i="8"/>
  <c r="BC71" i="8"/>
  <c r="BE26" i="7"/>
  <c r="BD8" i="7"/>
  <c r="BC8" i="8"/>
  <c r="BC53" i="8"/>
  <c r="BC93" i="8"/>
  <c r="BC66" i="8"/>
  <c r="BC38" i="8"/>
  <c r="BD100" i="7"/>
  <c r="BC100" i="8"/>
  <c r="BE35" i="7"/>
  <c r="BC36" i="8"/>
  <c r="BC19" i="8"/>
  <c r="BE50" i="7"/>
  <c r="BD13" i="7"/>
  <c r="BC13" i="8"/>
  <c r="BC102" i="8"/>
  <c r="BE74" i="7"/>
  <c r="BC49" i="8"/>
  <c r="BE106" i="7"/>
  <c r="BE60" i="7"/>
  <c r="BD75" i="7"/>
  <c r="BC75" i="8"/>
  <c r="BC83" i="8"/>
  <c r="BE17" i="7"/>
  <c r="BD108" i="7"/>
  <c r="BD109" i="8" s="1"/>
  <c r="BC108" i="8"/>
  <c r="BC67" i="8"/>
  <c r="BC25" i="8"/>
  <c r="BC77" i="8"/>
  <c r="BC41" i="8"/>
  <c r="BC86" i="8"/>
  <c r="BD16" i="7"/>
  <c r="BC16" i="8"/>
  <c r="BE61" i="7"/>
  <c r="BD44" i="7"/>
  <c r="BC44" i="8"/>
  <c r="BD54" i="7"/>
  <c r="BC54" i="8"/>
  <c r="BC63" i="8"/>
  <c r="BC37" i="8"/>
  <c r="BE20" i="7"/>
  <c r="BC97" i="8"/>
  <c r="BE10" i="7"/>
  <c r="BE30" i="7"/>
  <c r="BE99" i="7"/>
  <c r="BF38" i="7"/>
  <c r="BD11" i="7"/>
  <c r="BC11" i="8"/>
  <c r="BE78" i="7"/>
  <c r="BC105" i="8"/>
  <c r="BC79" i="8"/>
  <c r="BC58" i="8"/>
  <c r="BC59" i="8"/>
  <c r="BC76" i="8"/>
  <c r="BE53" i="7"/>
  <c r="BE93" i="7"/>
  <c r="BE66" i="7"/>
  <c r="BF48" i="7"/>
  <c r="BC90" i="8"/>
  <c r="BC29" i="8"/>
  <c r="BF96" i="7"/>
  <c r="BC33" i="8"/>
  <c r="BC65" i="8"/>
  <c r="BC82" i="8"/>
  <c r="BF87" i="7"/>
  <c r="BC73" i="8"/>
  <c r="BC42" i="8"/>
  <c r="BC55" i="8"/>
  <c r="BE43" i="7"/>
  <c r="BE23" i="7"/>
  <c r="BD32" i="7"/>
  <c r="BC32" i="8"/>
  <c r="BE49" i="7"/>
  <c r="BF36" i="7"/>
  <c r="BD39" i="7"/>
  <c r="BC39" i="8"/>
  <c r="BC22" i="8"/>
  <c r="BC94" i="8"/>
  <c r="BD68" i="7"/>
  <c r="BC68" i="8"/>
  <c r="BC103" i="8"/>
  <c r="BD57" i="7"/>
  <c r="BC57" i="8"/>
  <c r="BD69" i="7"/>
  <c r="BC69" i="8"/>
  <c r="BC26" i="8"/>
  <c r="BE14" i="7"/>
  <c r="BD12" i="7"/>
  <c r="BC12" i="8"/>
  <c r="BF67" i="7"/>
  <c r="BD24" i="7"/>
  <c r="BC24" i="8"/>
  <c r="BC35" i="8"/>
  <c r="BD62" i="7"/>
  <c r="BC62" i="8"/>
  <c r="BE15" i="7"/>
  <c r="BE18" i="7"/>
  <c r="BE107" i="7"/>
  <c r="BE47" i="7"/>
  <c r="BE89" i="7"/>
  <c r="BD85" i="7"/>
  <c r="BC85" i="8"/>
  <c r="BC106" i="8"/>
  <c r="BC60" i="8"/>
  <c r="BC17" i="8"/>
  <c r="BE56" i="7"/>
  <c r="BD88" i="7"/>
  <c r="BC88" i="8"/>
  <c r="BE101" i="7"/>
  <c r="BD91" i="7"/>
  <c r="BC91" i="8"/>
  <c r="BC20" i="8"/>
  <c r="BD84" i="7"/>
  <c r="BC84" i="8"/>
  <c r="BC99" i="8"/>
  <c r="BC78" i="8"/>
  <c r="BD104" i="7"/>
  <c r="BC104" i="8"/>
  <c r="BC52" i="8"/>
  <c r="BH73" i="7"/>
  <c r="BC43" i="8"/>
  <c r="BD40" i="7"/>
  <c r="BC40" i="8"/>
  <c r="BD51" i="7"/>
  <c r="BC51" i="8"/>
  <c r="BC23" i="8"/>
  <c r="BE83" i="7"/>
  <c r="BC31" i="8"/>
  <c r="BE25" i="7"/>
  <c r="BE77" i="7"/>
  <c r="BD72" i="7"/>
  <c r="BC72" i="8"/>
  <c r="BE41" i="7"/>
  <c r="BE86" i="7"/>
  <c r="BC96" i="8"/>
  <c r="BC21" i="8"/>
  <c r="BE63" i="7"/>
  <c r="BE37" i="7"/>
  <c r="BC45" i="8"/>
  <c r="BE97" i="7"/>
  <c r="BF80" i="7"/>
  <c r="BC10" i="8"/>
  <c r="BC9" i="8"/>
  <c r="BE105" i="7"/>
  <c r="BE79" i="7"/>
  <c r="BE58" i="7"/>
  <c r="BE59" i="7"/>
  <c r="BC14" i="8"/>
  <c r="BE90" i="7"/>
  <c r="BE29" i="7"/>
  <c r="BC15" i="8"/>
  <c r="BE33" i="7"/>
  <c r="BD70" i="7"/>
  <c r="BC70" i="8"/>
  <c r="BE65" i="7"/>
  <c r="BE82" i="7"/>
  <c r="BC18" i="8"/>
  <c r="BC6" i="8"/>
  <c r="BE42" i="7"/>
  <c r="BE55" i="7"/>
  <c r="BC27" i="8"/>
  <c r="BC107" i="8"/>
  <c r="BF76" i="7"/>
  <c r="BF92" i="7"/>
  <c r="BC47" i="8"/>
  <c r="BC89" i="8"/>
  <c r="BC34" i="8"/>
  <c r="BD95" i="7"/>
  <c r="BC95" i="8"/>
  <c r="BF19" i="7"/>
  <c r="BD26" i="8" l="1"/>
  <c r="BD93" i="8"/>
  <c r="BD102" i="8"/>
  <c r="BD18" i="8"/>
  <c r="BG109" i="7"/>
  <c r="BG92" i="7"/>
  <c r="BE84" i="7"/>
  <c r="BD84" i="8"/>
  <c r="BF89" i="7"/>
  <c r="BF107" i="7"/>
  <c r="BF15" i="7"/>
  <c r="BF49" i="7"/>
  <c r="BF43" i="7"/>
  <c r="BF66" i="7"/>
  <c r="BD99" i="8"/>
  <c r="BF17" i="7"/>
  <c r="BD35" i="8"/>
  <c r="BF103" i="7"/>
  <c r="BF81" i="7"/>
  <c r="BD94" i="8"/>
  <c r="BF34" i="7"/>
  <c r="BF21" i="7"/>
  <c r="BG19" i="7"/>
  <c r="BD33" i="8"/>
  <c r="BF29" i="7"/>
  <c r="BD58" i="8"/>
  <c r="BD105" i="8"/>
  <c r="BF77" i="7"/>
  <c r="BD96" i="8"/>
  <c r="BF101" i="7"/>
  <c r="BF56" i="7"/>
  <c r="BD47" i="8"/>
  <c r="BF99" i="7"/>
  <c r="BF20" i="7"/>
  <c r="BE54" i="7"/>
  <c r="BD54" i="8"/>
  <c r="BF61" i="7"/>
  <c r="BF50" i="7"/>
  <c r="BF35" i="7"/>
  <c r="BD73" i="8"/>
  <c r="BG52" i="7"/>
  <c r="BD45" i="8"/>
  <c r="BF65" i="7"/>
  <c r="BF33" i="7"/>
  <c r="BD90" i="8"/>
  <c r="BF58" i="7"/>
  <c r="BF105" i="7"/>
  <c r="BD25" i="8"/>
  <c r="BF83" i="7"/>
  <c r="BE85" i="7"/>
  <c r="BD85" i="8"/>
  <c r="BF47" i="7"/>
  <c r="BF18" i="7"/>
  <c r="BE62" i="7"/>
  <c r="BD62" i="8"/>
  <c r="BD14" i="8"/>
  <c r="BE69" i="7"/>
  <c r="BD69" i="8"/>
  <c r="BG36" i="7"/>
  <c r="BE32" i="7"/>
  <c r="BD32" i="8"/>
  <c r="BD76" i="8"/>
  <c r="BG96" i="7"/>
  <c r="BG48" i="7"/>
  <c r="BF93" i="7"/>
  <c r="BD78" i="8"/>
  <c r="BD30" i="8"/>
  <c r="BD80" i="8"/>
  <c r="BE108" i="7"/>
  <c r="BD108" i="8"/>
  <c r="BD106" i="8"/>
  <c r="BD74" i="8"/>
  <c r="BE7" i="7"/>
  <c r="BD7" i="8"/>
  <c r="BD71" i="8"/>
  <c r="BD98" i="8"/>
  <c r="BG71" i="7"/>
  <c r="BH102" i="7"/>
  <c r="BF27" i="7"/>
  <c r="BD6" i="8"/>
  <c r="BG22" i="7"/>
  <c r="BD9" i="8"/>
  <c r="BF45" i="7"/>
  <c r="BG46" i="7"/>
  <c r="BD31" i="8"/>
  <c r="BF42" i="7"/>
  <c r="BF82" i="7"/>
  <c r="BE70" i="7"/>
  <c r="BD70" i="8"/>
  <c r="BD22" i="8"/>
  <c r="BF59" i="7"/>
  <c r="BF79" i="7"/>
  <c r="BD97" i="8"/>
  <c r="BF37" i="7"/>
  <c r="BD41" i="8"/>
  <c r="BD77" i="8"/>
  <c r="BD101" i="8"/>
  <c r="BD56" i="8"/>
  <c r="BE57" i="7"/>
  <c r="BD57" i="8"/>
  <c r="BD19" i="8"/>
  <c r="BF23" i="7"/>
  <c r="BF53" i="7"/>
  <c r="BD10" i="8"/>
  <c r="BD20" i="8"/>
  <c r="BD61" i="8"/>
  <c r="BD60" i="8"/>
  <c r="BD36" i="8"/>
  <c r="BD50" i="8"/>
  <c r="BE28" i="7"/>
  <c r="BD28" i="8"/>
  <c r="BD55" i="8"/>
  <c r="BD65" i="8"/>
  <c r="BD67" i="8"/>
  <c r="BF97" i="7"/>
  <c r="BD63" i="8"/>
  <c r="BF41" i="7"/>
  <c r="BD83" i="8"/>
  <c r="BE51" i="7"/>
  <c r="BD51" i="8"/>
  <c r="BD48" i="8"/>
  <c r="BD38" i="8"/>
  <c r="BE24" i="7"/>
  <c r="BD24" i="8"/>
  <c r="BE12" i="7"/>
  <c r="BD12" i="8"/>
  <c r="BD92" i="8"/>
  <c r="BG87" i="7"/>
  <c r="BE11" i="7"/>
  <c r="BD11" i="8"/>
  <c r="BF10" i="7"/>
  <c r="BF60" i="7"/>
  <c r="BD87" i="8"/>
  <c r="BE8" i="7"/>
  <c r="BE102" i="8" s="1"/>
  <c r="BD8" i="8"/>
  <c r="BF94" i="7"/>
  <c r="BD27" i="8"/>
  <c r="BG76" i="7"/>
  <c r="BF55" i="7"/>
  <c r="BF63" i="7"/>
  <c r="BD86" i="8"/>
  <c r="BE95" i="7"/>
  <c r="BD95" i="8"/>
  <c r="BD42" i="8"/>
  <c r="BD82" i="8"/>
  <c r="BF90" i="7"/>
  <c r="BD59" i="8"/>
  <c r="BD79" i="8"/>
  <c r="BD52" i="8"/>
  <c r="BG80" i="7"/>
  <c r="BD37" i="8"/>
  <c r="BD46" i="8"/>
  <c r="BF86" i="7"/>
  <c r="BE72" i="7"/>
  <c r="BD72" i="8"/>
  <c r="BF25" i="7"/>
  <c r="BE40" i="7"/>
  <c r="BD40" i="8"/>
  <c r="BI73" i="7"/>
  <c r="BE104" i="7"/>
  <c r="BD104" i="8"/>
  <c r="BE91" i="7"/>
  <c r="BD91" i="8"/>
  <c r="BE88" i="7"/>
  <c r="BD88" i="8"/>
  <c r="BD89" i="8"/>
  <c r="BD107" i="8"/>
  <c r="BD15" i="8"/>
  <c r="BG67" i="7"/>
  <c r="BF14" i="7"/>
  <c r="BE68" i="7"/>
  <c r="BD68" i="8"/>
  <c r="BE39" i="7"/>
  <c r="BD39" i="8"/>
  <c r="BD49" i="8"/>
  <c r="BD23" i="8"/>
  <c r="BD43" i="8"/>
  <c r="BD66" i="8"/>
  <c r="BD53" i="8"/>
  <c r="BF78" i="7"/>
  <c r="BG38" i="7"/>
  <c r="BF30" i="7"/>
  <c r="BE44" i="7"/>
  <c r="BD44" i="8"/>
  <c r="BE16" i="7"/>
  <c r="BD16" i="8"/>
  <c r="BD17" i="8"/>
  <c r="BE75" i="7"/>
  <c r="BD75" i="8"/>
  <c r="BF106" i="7"/>
  <c r="BF74" i="7"/>
  <c r="BE13" i="7"/>
  <c r="BD13" i="8"/>
  <c r="BE100" i="7"/>
  <c r="BD100" i="8"/>
  <c r="BF26" i="7"/>
  <c r="BD103" i="8"/>
  <c r="BD81" i="8"/>
  <c r="BG98" i="7"/>
  <c r="BE64" i="7"/>
  <c r="BD64" i="8"/>
  <c r="BD34" i="8"/>
  <c r="BF6" i="7"/>
  <c r="BF9" i="7"/>
  <c r="BD21" i="8"/>
  <c r="BF31" i="7"/>
  <c r="BE109" i="8" l="1"/>
  <c r="BH109" i="7"/>
  <c r="BH98" i="7"/>
  <c r="BG26" i="7"/>
  <c r="BF13" i="7"/>
  <c r="BE13" i="8"/>
  <c r="BG106" i="7"/>
  <c r="BG14" i="7"/>
  <c r="BE25" i="8"/>
  <c r="BE60" i="8"/>
  <c r="BF51" i="7"/>
  <c r="BE51" i="8"/>
  <c r="BE23" i="8"/>
  <c r="BF57" i="7"/>
  <c r="BE57" i="8"/>
  <c r="BG82" i="7"/>
  <c r="BG47" i="7"/>
  <c r="BE58" i="8"/>
  <c r="BG33" i="7"/>
  <c r="BG61" i="7"/>
  <c r="BE56" i="8"/>
  <c r="BG81" i="7"/>
  <c r="BE17" i="8"/>
  <c r="BG66" i="7"/>
  <c r="BG107" i="7"/>
  <c r="BF84" i="7"/>
  <c r="BE84" i="8"/>
  <c r="BE74" i="8"/>
  <c r="BJ73" i="7"/>
  <c r="BG25" i="7"/>
  <c r="BG86" i="7"/>
  <c r="BH80" i="7"/>
  <c r="BE90" i="8"/>
  <c r="BG60" i="7"/>
  <c r="BF11" i="7"/>
  <c r="BE11" i="8"/>
  <c r="BG23" i="7"/>
  <c r="BH46" i="7"/>
  <c r="BG27" i="7"/>
  <c r="BF7" i="7"/>
  <c r="BE7" i="8"/>
  <c r="BE92" i="8"/>
  <c r="BE22" i="8"/>
  <c r="BE71" i="8"/>
  <c r="BE48" i="8"/>
  <c r="BE76" i="8"/>
  <c r="BE52" i="8"/>
  <c r="BE87" i="8"/>
  <c r="BE19" i="8"/>
  <c r="BE98" i="8"/>
  <c r="BE38" i="8"/>
  <c r="BE67" i="8"/>
  <c r="BE80" i="8"/>
  <c r="BE46" i="8"/>
  <c r="BE96" i="8"/>
  <c r="BE36" i="8"/>
  <c r="BF69" i="7"/>
  <c r="BE69" i="8"/>
  <c r="BG56" i="7"/>
  <c r="BE29" i="8"/>
  <c r="BG17" i="7"/>
  <c r="BE31" i="8"/>
  <c r="BG9" i="7"/>
  <c r="BG6" i="7"/>
  <c r="BE26" i="8"/>
  <c r="BE106" i="8"/>
  <c r="BF44" i="7"/>
  <c r="BE44" i="8"/>
  <c r="BH38" i="7"/>
  <c r="BE14" i="8"/>
  <c r="BF88" i="7"/>
  <c r="BE88" i="8"/>
  <c r="BF104" i="7"/>
  <c r="BE104" i="8"/>
  <c r="BF40" i="7"/>
  <c r="BE40" i="8"/>
  <c r="BF72" i="7"/>
  <c r="BE72" i="8"/>
  <c r="BG55" i="7"/>
  <c r="BE94" i="8"/>
  <c r="BG10" i="7"/>
  <c r="BH87" i="7"/>
  <c r="BG41" i="7"/>
  <c r="BF28" i="7"/>
  <c r="BE28" i="8"/>
  <c r="BG53" i="7"/>
  <c r="BG59" i="7"/>
  <c r="BE82" i="8"/>
  <c r="BG45" i="7"/>
  <c r="BI102" i="7"/>
  <c r="BH36" i="7"/>
  <c r="BE47" i="8"/>
  <c r="BE83" i="8"/>
  <c r="BG105" i="7"/>
  <c r="BE33" i="8"/>
  <c r="BE35" i="8"/>
  <c r="BE61" i="8"/>
  <c r="BE20" i="8"/>
  <c r="BG101" i="7"/>
  <c r="BG21" i="7"/>
  <c r="BE81" i="8"/>
  <c r="BE66" i="8"/>
  <c r="BE49" i="8"/>
  <c r="BE107" i="8"/>
  <c r="BG31" i="7"/>
  <c r="BE30" i="8"/>
  <c r="BE78" i="8"/>
  <c r="BF39" i="7"/>
  <c r="BE39" i="8"/>
  <c r="BE86" i="8"/>
  <c r="BE63" i="8"/>
  <c r="BG94" i="7"/>
  <c r="BF24" i="7"/>
  <c r="BE24" i="8"/>
  <c r="BE79" i="8"/>
  <c r="BE27" i="8"/>
  <c r="BH48" i="7"/>
  <c r="BF62" i="7"/>
  <c r="BE62" i="8"/>
  <c r="BG83" i="7"/>
  <c r="BG35" i="7"/>
  <c r="BG20" i="7"/>
  <c r="BE34" i="8"/>
  <c r="BG49" i="7"/>
  <c r="BE73" i="8"/>
  <c r="BF16" i="7"/>
  <c r="BF89" i="8" s="1"/>
  <c r="BE16" i="8"/>
  <c r="BG30" i="7"/>
  <c r="BG78" i="7"/>
  <c r="BF91" i="7"/>
  <c r="BE91" i="8"/>
  <c r="BG63" i="7"/>
  <c r="BH76" i="7"/>
  <c r="BE97" i="8"/>
  <c r="BE37" i="8"/>
  <c r="BG79" i="7"/>
  <c r="BE42" i="8"/>
  <c r="BH71" i="7"/>
  <c r="BF108" i="7"/>
  <c r="BF109" i="8" s="1"/>
  <c r="BE108" i="8"/>
  <c r="BE93" i="8"/>
  <c r="BF32" i="7"/>
  <c r="BE32" i="8"/>
  <c r="BE18" i="8"/>
  <c r="BG58" i="7"/>
  <c r="BE65" i="8"/>
  <c r="BH52" i="7"/>
  <c r="BE50" i="8"/>
  <c r="BE99" i="8"/>
  <c r="BE77" i="8"/>
  <c r="BH19" i="7"/>
  <c r="BG34" i="7"/>
  <c r="BE103" i="8"/>
  <c r="BE43" i="8"/>
  <c r="BE15" i="8"/>
  <c r="BE89" i="8"/>
  <c r="BE9" i="8"/>
  <c r="BE6" i="8"/>
  <c r="BF64" i="7"/>
  <c r="BE64" i="8"/>
  <c r="BF100" i="7"/>
  <c r="BE100" i="8"/>
  <c r="BG74" i="7"/>
  <c r="BF75" i="7"/>
  <c r="BE75" i="8"/>
  <c r="BF68" i="7"/>
  <c r="BE68" i="8"/>
  <c r="BH67" i="7"/>
  <c r="BG90" i="7"/>
  <c r="BF95" i="7"/>
  <c r="BE95" i="8"/>
  <c r="BE55" i="8"/>
  <c r="BF8" i="7"/>
  <c r="BF65" i="8" s="1"/>
  <c r="BE8" i="8"/>
  <c r="BE10" i="8"/>
  <c r="BF12" i="7"/>
  <c r="BE12" i="8"/>
  <c r="BE41" i="8"/>
  <c r="BG97" i="7"/>
  <c r="BE53" i="8"/>
  <c r="BG37" i="7"/>
  <c r="BE59" i="8"/>
  <c r="BF70" i="7"/>
  <c r="BE70" i="8"/>
  <c r="BG42" i="7"/>
  <c r="BE45" i="8"/>
  <c r="BH22" i="7"/>
  <c r="BG93" i="7"/>
  <c r="BH96" i="7"/>
  <c r="BG18" i="7"/>
  <c r="BF85" i="7"/>
  <c r="BE85" i="8"/>
  <c r="BE105" i="8"/>
  <c r="BG65" i="7"/>
  <c r="BG50" i="7"/>
  <c r="BF54" i="7"/>
  <c r="BE54" i="8"/>
  <c r="BG99" i="7"/>
  <c r="BE101" i="8"/>
  <c r="BG77" i="7"/>
  <c r="BG29" i="7"/>
  <c r="BE21" i="8"/>
  <c r="BG103" i="7"/>
  <c r="BG43" i="7"/>
  <c r="BF43" i="8"/>
  <c r="BG15" i="7"/>
  <c r="BG89" i="7"/>
  <c r="BH92" i="7"/>
  <c r="BF10" i="8" l="1"/>
  <c r="BF61" i="8"/>
  <c r="BF20" i="8"/>
  <c r="BF14" i="8"/>
  <c r="BI109" i="7"/>
  <c r="BG85" i="7"/>
  <c r="BF85" i="8"/>
  <c r="BI22" i="7"/>
  <c r="BH42" i="7"/>
  <c r="BH97" i="7"/>
  <c r="BF87" i="8"/>
  <c r="BH90" i="7"/>
  <c r="BF92" i="8"/>
  <c r="BI19" i="7"/>
  <c r="BH58" i="7"/>
  <c r="BH49" i="7"/>
  <c r="BF31" i="8"/>
  <c r="BF101" i="8"/>
  <c r="BF53" i="8"/>
  <c r="BH55" i="7"/>
  <c r="BG40" i="7"/>
  <c r="BF40" i="8"/>
  <c r="BG88" i="7"/>
  <c r="BF88" i="8"/>
  <c r="BF98" i="8"/>
  <c r="BH6" i="7"/>
  <c r="BH56" i="7"/>
  <c r="BF23" i="8"/>
  <c r="BH81" i="7"/>
  <c r="BF33" i="8"/>
  <c r="BH47" i="7"/>
  <c r="BG57" i="7"/>
  <c r="BF57" i="8"/>
  <c r="BF26" i="8"/>
  <c r="BH65" i="7"/>
  <c r="BI96" i="7"/>
  <c r="BH37" i="7"/>
  <c r="BF34" i="8"/>
  <c r="BI52" i="7"/>
  <c r="BH63" i="7"/>
  <c r="BH78" i="7"/>
  <c r="BG16" i="7"/>
  <c r="BF16" i="8"/>
  <c r="BH94" i="7"/>
  <c r="BG39" i="7"/>
  <c r="BF39" i="8"/>
  <c r="BH31" i="7"/>
  <c r="BH53" i="7"/>
  <c r="BH41" i="7"/>
  <c r="BH10" i="7"/>
  <c r="BG44" i="7"/>
  <c r="BF44" i="8"/>
  <c r="BF102" i="8"/>
  <c r="BF9" i="8"/>
  <c r="BH17" i="7"/>
  <c r="BH27" i="7"/>
  <c r="BH23" i="7"/>
  <c r="BF86" i="8"/>
  <c r="BG84" i="7"/>
  <c r="BF84" i="8"/>
  <c r="BH66" i="7"/>
  <c r="BH33" i="7"/>
  <c r="BH106" i="7"/>
  <c r="BH15" i="7"/>
  <c r="BH29" i="7"/>
  <c r="BF99" i="8"/>
  <c r="BF50" i="8"/>
  <c r="BH18" i="7"/>
  <c r="BF93" i="8"/>
  <c r="BI67" i="7"/>
  <c r="BH34" i="7"/>
  <c r="BG108" i="7"/>
  <c r="BG109" i="8" s="1"/>
  <c r="BF108" i="8"/>
  <c r="BF79" i="8"/>
  <c r="BF30" i="8"/>
  <c r="BF83" i="8"/>
  <c r="BF21" i="8"/>
  <c r="BF105" i="8"/>
  <c r="BJ102" i="7"/>
  <c r="BF59" i="8"/>
  <c r="BG72" i="7"/>
  <c r="BF72" i="8"/>
  <c r="BG104" i="7"/>
  <c r="BF104" i="8"/>
  <c r="BF73" i="8"/>
  <c r="BH9" i="7"/>
  <c r="BG69" i="7"/>
  <c r="BF69" i="8"/>
  <c r="BH86" i="7"/>
  <c r="BK73" i="7"/>
  <c r="BF107" i="8"/>
  <c r="BH82" i="7"/>
  <c r="BH77" i="7"/>
  <c r="BF37" i="8"/>
  <c r="BG68" i="7"/>
  <c r="BF68" i="8"/>
  <c r="BF74" i="8"/>
  <c r="BI71" i="7"/>
  <c r="BF63" i="8"/>
  <c r="BF78" i="8"/>
  <c r="BF35" i="8"/>
  <c r="BF94" i="8"/>
  <c r="BF48" i="8"/>
  <c r="BH45" i="7"/>
  <c r="BF41" i="8"/>
  <c r="BF17" i="8"/>
  <c r="BF27" i="8"/>
  <c r="BF60" i="8"/>
  <c r="BI80" i="7"/>
  <c r="BH25" i="7"/>
  <c r="BF66" i="8"/>
  <c r="BF106" i="8"/>
  <c r="BH89" i="7"/>
  <c r="BH43" i="7"/>
  <c r="BF29" i="8"/>
  <c r="BG54" i="7"/>
  <c r="BF54" i="8"/>
  <c r="BF18" i="8"/>
  <c r="BF38" i="8"/>
  <c r="BH74" i="7"/>
  <c r="BG64" i="7"/>
  <c r="BF64" i="8"/>
  <c r="BH35" i="7"/>
  <c r="BG62" i="7"/>
  <c r="BF62" i="8"/>
  <c r="BH101" i="7"/>
  <c r="BH60" i="7"/>
  <c r="BF82" i="8"/>
  <c r="BH26" i="7"/>
  <c r="BF103" i="8"/>
  <c r="BG70" i="7"/>
  <c r="BF70" i="8"/>
  <c r="BG95" i="7"/>
  <c r="BF95" i="8"/>
  <c r="BI92" i="7"/>
  <c r="BF15" i="8"/>
  <c r="BH103" i="7"/>
  <c r="BF77" i="8"/>
  <c r="BH99" i="7"/>
  <c r="BH50" i="7"/>
  <c r="BF36" i="8"/>
  <c r="BH93" i="7"/>
  <c r="BF42" i="8"/>
  <c r="BF97" i="8"/>
  <c r="BG12" i="7"/>
  <c r="BF12" i="8"/>
  <c r="BG8" i="7"/>
  <c r="BF8" i="8"/>
  <c r="BF90" i="8"/>
  <c r="BG75" i="7"/>
  <c r="BF75" i="8"/>
  <c r="BG100" i="7"/>
  <c r="BF100" i="8"/>
  <c r="BF58" i="8"/>
  <c r="BG32" i="7"/>
  <c r="BF32" i="8"/>
  <c r="BH79" i="7"/>
  <c r="BI76" i="7"/>
  <c r="BG91" i="7"/>
  <c r="BF91" i="8"/>
  <c r="BH30" i="7"/>
  <c r="BF49" i="8"/>
  <c r="BH20" i="7"/>
  <c r="BH83" i="7"/>
  <c r="BI48" i="7"/>
  <c r="BG24" i="7"/>
  <c r="BF24" i="8"/>
  <c r="BH21" i="7"/>
  <c r="BH105" i="7"/>
  <c r="BI36" i="7"/>
  <c r="BF45" i="8"/>
  <c r="BH59" i="7"/>
  <c r="BG28" i="7"/>
  <c r="BF28" i="8"/>
  <c r="BI87" i="7"/>
  <c r="BF55" i="8"/>
  <c r="BI38" i="7"/>
  <c r="BF6" i="8"/>
  <c r="BF56" i="8"/>
  <c r="BG7" i="7"/>
  <c r="BG79" i="8" s="1"/>
  <c r="BF7" i="8"/>
  <c r="BF22" i="8"/>
  <c r="BF67" i="8"/>
  <c r="BF52" i="8"/>
  <c r="BF71" i="8"/>
  <c r="BF96" i="8"/>
  <c r="BF19" i="8"/>
  <c r="BF46" i="8"/>
  <c r="BF76" i="8"/>
  <c r="BF80" i="8"/>
  <c r="BI46" i="7"/>
  <c r="BG11" i="7"/>
  <c r="BF11" i="8"/>
  <c r="BF25" i="8"/>
  <c r="BH107" i="7"/>
  <c r="BF81" i="8"/>
  <c r="BH61" i="7"/>
  <c r="BF47" i="8"/>
  <c r="BG51" i="7"/>
  <c r="BF51" i="8"/>
  <c r="BH14" i="7"/>
  <c r="BG13" i="7"/>
  <c r="BG14" i="8" s="1"/>
  <c r="BF13" i="8"/>
  <c r="BI98" i="7"/>
  <c r="BG59" i="8" l="1"/>
  <c r="BG21" i="8"/>
  <c r="BG107" i="8"/>
  <c r="BG83" i="8"/>
  <c r="BG97" i="8"/>
  <c r="BJ109" i="7"/>
  <c r="BJ36" i="7"/>
  <c r="BJ48" i="7"/>
  <c r="BH32" i="7"/>
  <c r="BG32" i="8"/>
  <c r="BH100" i="7"/>
  <c r="BG100" i="8"/>
  <c r="BH95" i="7"/>
  <c r="BG95" i="8"/>
  <c r="BI60" i="7"/>
  <c r="BH64" i="7"/>
  <c r="BG64" i="8"/>
  <c r="BI89" i="7"/>
  <c r="BI25" i="7"/>
  <c r="BI45" i="7"/>
  <c r="BG86" i="8"/>
  <c r="BG38" i="8"/>
  <c r="BH72" i="7"/>
  <c r="BG72" i="8"/>
  <c r="BK102" i="7"/>
  <c r="BG48" i="8"/>
  <c r="BG18" i="8"/>
  <c r="BG29" i="8"/>
  <c r="BI33" i="7"/>
  <c r="BH84" i="7"/>
  <c r="BG84" i="8"/>
  <c r="BG27" i="8"/>
  <c r="BG10" i="8"/>
  <c r="BG53" i="8"/>
  <c r="BG63" i="8"/>
  <c r="BI47" i="7"/>
  <c r="BG55" i="8"/>
  <c r="BI58" i="7"/>
  <c r="BI97" i="7"/>
  <c r="BJ98" i="7"/>
  <c r="BJ87" i="7"/>
  <c r="BG50" i="8"/>
  <c r="BG35" i="8"/>
  <c r="BG43" i="8"/>
  <c r="BI86" i="7"/>
  <c r="BG9" i="8"/>
  <c r="BG87" i="8"/>
  <c r="BI29" i="7"/>
  <c r="BI27" i="7"/>
  <c r="BI10" i="7"/>
  <c r="BH39" i="7"/>
  <c r="BG39" i="8"/>
  <c r="BG67" i="8"/>
  <c r="BG56" i="8"/>
  <c r="BH88" i="7"/>
  <c r="BG88" i="8"/>
  <c r="BG49" i="8"/>
  <c r="BI90" i="7"/>
  <c r="BG42" i="8"/>
  <c r="BH13" i="7"/>
  <c r="BG13" i="8"/>
  <c r="BH51" i="7"/>
  <c r="BG51" i="8"/>
  <c r="BG80" i="8"/>
  <c r="BJ46" i="7"/>
  <c r="BH28" i="7"/>
  <c r="BG28" i="8"/>
  <c r="BG20" i="8"/>
  <c r="BI30" i="7"/>
  <c r="BJ76" i="7"/>
  <c r="BH12" i="7"/>
  <c r="BH102" i="8" s="1"/>
  <c r="BG12" i="8"/>
  <c r="BI93" i="7"/>
  <c r="BG99" i="8"/>
  <c r="BI103" i="7"/>
  <c r="BG60" i="8"/>
  <c r="BH54" i="7"/>
  <c r="BG54" i="8"/>
  <c r="BG89" i="8"/>
  <c r="BG25" i="8"/>
  <c r="BG45" i="8"/>
  <c r="BJ71" i="7"/>
  <c r="BG82" i="8"/>
  <c r="BL73" i="7"/>
  <c r="BG76" i="8"/>
  <c r="BG34" i="8"/>
  <c r="BI15" i="7"/>
  <c r="BG33" i="8"/>
  <c r="BI23" i="7"/>
  <c r="BI17" i="7"/>
  <c r="BH44" i="7"/>
  <c r="BG44" i="8"/>
  <c r="BI41" i="7"/>
  <c r="BG31" i="8"/>
  <c r="BI94" i="7"/>
  <c r="BI78" i="7"/>
  <c r="BJ52" i="7"/>
  <c r="BI37" i="7"/>
  <c r="BI65" i="7"/>
  <c r="BG47" i="8"/>
  <c r="BI81" i="7"/>
  <c r="BG102" i="8"/>
  <c r="BH40" i="7"/>
  <c r="BG40" i="8"/>
  <c r="BG58" i="8"/>
  <c r="BI21" i="7"/>
  <c r="BI20" i="7"/>
  <c r="BI99" i="7"/>
  <c r="BG26" i="8"/>
  <c r="BH62" i="7"/>
  <c r="BG62" i="8"/>
  <c r="BG22" i="8"/>
  <c r="BG77" i="8"/>
  <c r="BI82" i="7"/>
  <c r="BH69" i="7"/>
  <c r="BG69" i="8"/>
  <c r="BI34" i="7"/>
  <c r="BG92" i="8"/>
  <c r="BG73" i="8"/>
  <c r="BG90" i="8"/>
  <c r="BJ22" i="7"/>
  <c r="BI14" i="7"/>
  <c r="BG61" i="8"/>
  <c r="BI107" i="7"/>
  <c r="BH11" i="7"/>
  <c r="BG11" i="8"/>
  <c r="BI59" i="7"/>
  <c r="BG105" i="8"/>
  <c r="BH91" i="7"/>
  <c r="BG91" i="8"/>
  <c r="BI79" i="7"/>
  <c r="BH8" i="7"/>
  <c r="BG8" i="8"/>
  <c r="BI26" i="7"/>
  <c r="BG101" i="8"/>
  <c r="BG74" i="8"/>
  <c r="BI77" i="7"/>
  <c r="BG36" i="8"/>
  <c r="BI18" i="7"/>
  <c r="BG106" i="8"/>
  <c r="BG66" i="8"/>
  <c r="BI53" i="7"/>
  <c r="BH16" i="7"/>
  <c r="BG16" i="8"/>
  <c r="BI63" i="7"/>
  <c r="BJ96" i="7"/>
  <c r="BG6" i="8"/>
  <c r="BI55" i="7"/>
  <c r="BI61" i="7"/>
  <c r="BH7" i="7"/>
  <c r="BG7" i="8"/>
  <c r="BG52" i="8"/>
  <c r="BG96" i="8"/>
  <c r="BJ38" i="7"/>
  <c r="BI105" i="7"/>
  <c r="BH24" i="7"/>
  <c r="BG24" i="8"/>
  <c r="BI83" i="7"/>
  <c r="BG30" i="8"/>
  <c r="BG71" i="8"/>
  <c r="BG19" i="8"/>
  <c r="BH75" i="7"/>
  <c r="BG75" i="8"/>
  <c r="BG93" i="8"/>
  <c r="BI50" i="7"/>
  <c r="BG103" i="8"/>
  <c r="BJ92" i="7"/>
  <c r="BH70" i="7"/>
  <c r="BG70" i="8"/>
  <c r="BI101" i="7"/>
  <c r="BI35" i="7"/>
  <c r="BI74" i="7"/>
  <c r="BI43" i="7"/>
  <c r="BJ80" i="7"/>
  <c r="BH68" i="7"/>
  <c r="BG68" i="8"/>
  <c r="BG98" i="8"/>
  <c r="BG46" i="8"/>
  <c r="BI9" i="7"/>
  <c r="BH104" i="7"/>
  <c r="BG104" i="8"/>
  <c r="BH108" i="7"/>
  <c r="BH109" i="8" s="1"/>
  <c r="BG108" i="8"/>
  <c r="BJ67" i="7"/>
  <c r="BG15" i="8"/>
  <c r="BI106" i="7"/>
  <c r="BI66" i="7"/>
  <c r="BG23" i="8"/>
  <c r="BG17" i="8"/>
  <c r="BG41" i="8"/>
  <c r="BI31" i="7"/>
  <c r="BG94" i="8"/>
  <c r="BG78" i="8"/>
  <c r="BG37" i="8"/>
  <c r="BG65" i="8"/>
  <c r="BH57" i="7"/>
  <c r="BG57" i="8"/>
  <c r="BG81" i="8"/>
  <c r="BI56" i="7"/>
  <c r="BI6" i="7"/>
  <c r="BI49" i="7"/>
  <c r="BJ19" i="7"/>
  <c r="BI42" i="7"/>
  <c r="BH85" i="7"/>
  <c r="BG85" i="8"/>
  <c r="BH33" i="8" l="1"/>
  <c r="BH56" i="8"/>
  <c r="BH106" i="8"/>
  <c r="BK109" i="7"/>
  <c r="BK67" i="7"/>
  <c r="BI104" i="7"/>
  <c r="BH104" i="8"/>
  <c r="BK80" i="7"/>
  <c r="BJ101" i="7"/>
  <c r="BK92" i="7"/>
  <c r="BH11" i="8"/>
  <c r="BI11" i="7"/>
  <c r="BH14" i="8"/>
  <c r="BJ15" i="7"/>
  <c r="BM73" i="7"/>
  <c r="BJ30" i="7"/>
  <c r="BH90" i="8"/>
  <c r="BI39" i="7"/>
  <c r="BH39" i="8"/>
  <c r="BH25" i="8"/>
  <c r="BK19" i="7"/>
  <c r="BH73" i="8"/>
  <c r="BJ56" i="7"/>
  <c r="BJ106" i="7"/>
  <c r="BH35" i="8"/>
  <c r="BK38" i="7"/>
  <c r="BJ55" i="7"/>
  <c r="BH53" i="8"/>
  <c r="BJ77" i="7"/>
  <c r="BJ79" i="7"/>
  <c r="BJ81" i="7"/>
  <c r="BH37" i="8"/>
  <c r="BH78" i="8"/>
  <c r="BI44" i="7"/>
  <c r="BH44" i="8"/>
  <c r="BJ23" i="7"/>
  <c r="BH93" i="8"/>
  <c r="BJ90" i="7"/>
  <c r="BL102" i="7"/>
  <c r="BJ25" i="7"/>
  <c r="BI95" i="7"/>
  <c r="BH95" i="8"/>
  <c r="BK36" i="7"/>
  <c r="BH49" i="8"/>
  <c r="BJ31" i="7"/>
  <c r="BH66" i="8"/>
  <c r="BJ42" i="7"/>
  <c r="BJ49" i="7"/>
  <c r="BJ6" i="7"/>
  <c r="BJ66" i="7"/>
  <c r="BH74" i="8"/>
  <c r="BH101" i="8"/>
  <c r="BJ50" i="7"/>
  <c r="BJ83" i="7"/>
  <c r="BJ105" i="7"/>
  <c r="BJ61" i="7"/>
  <c r="BI8" i="7"/>
  <c r="BH8" i="8"/>
  <c r="BI91" i="7"/>
  <c r="BH91" i="8"/>
  <c r="BK22" i="7"/>
  <c r="BH34" i="8"/>
  <c r="BH82" i="8"/>
  <c r="BJ99" i="7"/>
  <c r="BJ21" i="7"/>
  <c r="BH65" i="8"/>
  <c r="BH94" i="8"/>
  <c r="BJ41" i="7"/>
  <c r="BJ17" i="7"/>
  <c r="BH15" i="8"/>
  <c r="BK71" i="7"/>
  <c r="BJ103" i="7"/>
  <c r="BH30" i="8"/>
  <c r="BI28" i="7"/>
  <c r="BH28" i="8"/>
  <c r="BH27" i="8"/>
  <c r="BK87" i="7"/>
  <c r="BJ97" i="7"/>
  <c r="BH47" i="8"/>
  <c r="BI72" i="7"/>
  <c r="BH72" i="8"/>
  <c r="BJ45" i="7"/>
  <c r="BJ89" i="7"/>
  <c r="BJ60" i="7"/>
  <c r="BI100" i="7"/>
  <c r="BH100" i="8"/>
  <c r="BK48" i="7"/>
  <c r="BI57" i="7"/>
  <c r="BH57" i="8"/>
  <c r="BJ74" i="7"/>
  <c r="BH55" i="8"/>
  <c r="BK96" i="7"/>
  <c r="BI16" i="7"/>
  <c r="BH16" i="8"/>
  <c r="BH77" i="8"/>
  <c r="BH26" i="8"/>
  <c r="BH79" i="8"/>
  <c r="BJ34" i="7"/>
  <c r="BJ82" i="7"/>
  <c r="BI62" i="7"/>
  <c r="BH62" i="8"/>
  <c r="BH20" i="8"/>
  <c r="BH81" i="8"/>
  <c r="BJ65" i="7"/>
  <c r="BK52" i="7"/>
  <c r="BJ94" i="7"/>
  <c r="BH23" i="8"/>
  <c r="BI54" i="7"/>
  <c r="BH54" i="8"/>
  <c r="BI12" i="7"/>
  <c r="BH12" i="8"/>
  <c r="BI51" i="7"/>
  <c r="BH51" i="8"/>
  <c r="BI88" i="7"/>
  <c r="BH88" i="8"/>
  <c r="BJ27" i="7"/>
  <c r="BH58" i="8"/>
  <c r="BJ47" i="7"/>
  <c r="BJ33" i="7"/>
  <c r="BI85" i="7"/>
  <c r="BH85" i="8"/>
  <c r="BH31" i="8"/>
  <c r="BH9" i="8"/>
  <c r="BH43" i="8"/>
  <c r="BI24" i="7"/>
  <c r="BH24" i="8"/>
  <c r="BI7" i="7"/>
  <c r="BH7" i="8"/>
  <c r="BH52" i="8"/>
  <c r="BH71" i="8"/>
  <c r="BH76" i="8"/>
  <c r="BH46" i="8"/>
  <c r="BH19" i="8"/>
  <c r="BH80" i="8"/>
  <c r="BH92" i="8"/>
  <c r="BH38" i="8"/>
  <c r="BH96" i="8"/>
  <c r="BH87" i="8"/>
  <c r="BH98" i="8"/>
  <c r="BH48" i="8"/>
  <c r="BH36" i="8"/>
  <c r="BH67" i="8"/>
  <c r="BH63" i="8"/>
  <c r="BH18" i="8"/>
  <c r="BJ26" i="7"/>
  <c r="BH59" i="8"/>
  <c r="BH107" i="8"/>
  <c r="BJ14" i="7"/>
  <c r="BJ20" i="7"/>
  <c r="BK46" i="7"/>
  <c r="BH10" i="8"/>
  <c r="BH29" i="8"/>
  <c r="BH86" i="8"/>
  <c r="BK98" i="7"/>
  <c r="BJ58" i="7"/>
  <c r="BI64" i="7"/>
  <c r="BH64" i="8"/>
  <c r="BI32" i="7"/>
  <c r="BH32" i="8"/>
  <c r="BH42" i="8"/>
  <c r="BH6" i="8"/>
  <c r="BI108" i="7"/>
  <c r="BI109" i="8" s="1"/>
  <c r="BH108" i="8"/>
  <c r="BJ9" i="7"/>
  <c r="BI68" i="7"/>
  <c r="BH68" i="8"/>
  <c r="BJ43" i="7"/>
  <c r="BJ35" i="7"/>
  <c r="BI70" i="7"/>
  <c r="BH70" i="8"/>
  <c r="BH50" i="8"/>
  <c r="BI75" i="7"/>
  <c r="BH75" i="8"/>
  <c r="BH83" i="8"/>
  <c r="BH105" i="8"/>
  <c r="BH61" i="8"/>
  <c r="BJ63" i="7"/>
  <c r="BJ53" i="7"/>
  <c r="BJ18" i="7"/>
  <c r="BJ59" i="7"/>
  <c r="BJ107" i="7"/>
  <c r="BI69" i="7"/>
  <c r="BH69" i="8"/>
  <c r="BH99" i="8"/>
  <c r="BH21" i="8"/>
  <c r="BI40" i="7"/>
  <c r="BH40" i="8"/>
  <c r="BJ37" i="7"/>
  <c r="BJ78" i="7"/>
  <c r="BH41" i="8"/>
  <c r="BH17" i="8"/>
  <c r="BH103" i="8"/>
  <c r="BJ93" i="7"/>
  <c r="BK76" i="7"/>
  <c r="BI13" i="7"/>
  <c r="BH13" i="8"/>
  <c r="BJ10" i="7"/>
  <c r="BJ29" i="7"/>
  <c r="BJ86" i="7"/>
  <c r="BH97" i="8"/>
  <c r="BI84" i="7"/>
  <c r="BH84" i="8"/>
  <c r="BH45" i="8"/>
  <c r="BH89" i="8"/>
  <c r="BH60" i="8"/>
  <c r="BH22" i="8"/>
  <c r="BI71" i="8" l="1"/>
  <c r="BL109" i="7"/>
  <c r="BJ40" i="7"/>
  <c r="BI40" i="8"/>
  <c r="BI58" i="8"/>
  <c r="BL46" i="7"/>
  <c r="BK14" i="7"/>
  <c r="BK26" i="7"/>
  <c r="BJ24" i="7"/>
  <c r="BI24" i="8"/>
  <c r="BI47" i="8"/>
  <c r="BJ51" i="7"/>
  <c r="BI51" i="8"/>
  <c r="BI82" i="8"/>
  <c r="BJ16" i="7"/>
  <c r="BI16" i="8"/>
  <c r="BI60" i="8"/>
  <c r="BI45" i="8"/>
  <c r="BL71" i="7"/>
  <c r="BI41" i="8"/>
  <c r="BK99" i="7"/>
  <c r="BJ8" i="7"/>
  <c r="BI8" i="8"/>
  <c r="BI105" i="8"/>
  <c r="BI50" i="8"/>
  <c r="BM102" i="7"/>
  <c r="BI23" i="8"/>
  <c r="BL38" i="7"/>
  <c r="BI56" i="8"/>
  <c r="BL19" i="7"/>
  <c r="BN73" i="7"/>
  <c r="BI29" i="8"/>
  <c r="BI37" i="8"/>
  <c r="BI22" i="8"/>
  <c r="BK53" i="7"/>
  <c r="BJ68" i="7"/>
  <c r="BI68" i="8"/>
  <c r="BI20" i="8"/>
  <c r="BL52" i="7"/>
  <c r="BK74" i="7"/>
  <c r="BK60" i="7"/>
  <c r="BI103" i="8"/>
  <c r="BK41" i="7"/>
  <c r="BI96" i="8"/>
  <c r="BK50" i="7"/>
  <c r="BI80" i="8"/>
  <c r="BI102" i="8"/>
  <c r="BI49" i="8"/>
  <c r="BI25" i="8"/>
  <c r="BI90" i="8"/>
  <c r="BK23" i="7"/>
  <c r="BK56" i="7"/>
  <c r="BJ104" i="7"/>
  <c r="BI104" i="8"/>
  <c r="BJ13" i="7"/>
  <c r="BI13" i="8"/>
  <c r="BK37" i="7"/>
  <c r="BI18" i="8"/>
  <c r="BI43" i="8"/>
  <c r="BI9" i="8"/>
  <c r="BK20" i="7"/>
  <c r="BJ7" i="7"/>
  <c r="BI7" i="8"/>
  <c r="BI98" i="8"/>
  <c r="BI46" i="8"/>
  <c r="BI38" i="8"/>
  <c r="BI76" i="8"/>
  <c r="BI36" i="8"/>
  <c r="BI19" i="8"/>
  <c r="BI33" i="8"/>
  <c r="BJ88" i="7"/>
  <c r="BI88" i="8"/>
  <c r="BJ12" i="7"/>
  <c r="BI12" i="8"/>
  <c r="BI94" i="8"/>
  <c r="BI65" i="8"/>
  <c r="BI34" i="8"/>
  <c r="BL96" i="7"/>
  <c r="BI89" i="8"/>
  <c r="BK97" i="7"/>
  <c r="BK103" i="7"/>
  <c r="BI17" i="8"/>
  <c r="BK21" i="7"/>
  <c r="BJ91" i="7"/>
  <c r="BI91" i="8"/>
  <c r="BI61" i="8"/>
  <c r="BI83" i="8"/>
  <c r="BI92" i="8"/>
  <c r="BI67" i="8"/>
  <c r="BI73" i="8"/>
  <c r="BK49" i="7"/>
  <c r="BI31" i="8"/>
  <c r="BL36" i="7"/>
  <c r="BK25" i="7"/>
  <c r="BK90" i="7"/>
  <c r="BI81" i="8"/>
  <c r="BI77" i="8"/>
  <c r="BK55" i="7"/>
  <c r="BI106" i="8"/>
  <c r="BK30" i="7"/>
  <c r="BK15" i="7"/>
  <c r="BJ84" i="7"/>
  <c r="BI84" i="8"/>
  <c r="BK86" i="7"/>
  <c r="BK10" i="7"/>
  <c r="BL76" i="7"/>
  <c r="BK78" i="7"/>
  <c r="BJ69" i="7"/>
  <c r="BI69" i="8"/>
  <c r="BI59" i="8"/>
  <c r="BI53" i="8"/>
  <c r="BJ75" i="7"/>
  <c r="BI75" i="8"/>
  <c r="BI35" i="8"/>
  <c r="BK27" i="7"/>
  <c r="BJ54" i="7"/>
  <c r="BI54" i="8"/>
  <c r="BI74" i="8"/>
  <c r="BL87" i="7"/>
  <c r="BL22" i="7"/>
  <c r="BK66" i="7"/>
  <c r="BK6" i="7"/>
  <c r="BK42" i="7"/>
  <c r="BJ95" i="7"/>
  <c r="BI95" i="8"/>
  <c r="BI79" i="8"/>
  <c r="BJ11" i="7"/>
  <c r="BI11" i="8"/>
  <c r="BI101" i="8"/>
  <c r="BI93" i="8"/>
  <c r="BK59" i="7"/>
  <c r="BK35" i="7"/>
  <c r="BJ108" i="7"/>
  <c r="BJ109" i="8" s="1"/>
  <c r="BI108" i="8"/>
  <c r="BJ32" i="7"/>
  <c r="BI32" i="8"/>
  <c r="BK58" i="7"/>
  <c r="BJ85" i="7"/>
  <c r="BI85" i="8"/>
  <c r="BK47" i="7"/>
  <c r="BK82" i="7"/>
  <c r="BL48" i="7"/>
  <c r="BK45" i="7"/>
  <c r="BI97" i="8"/>
  <c r="BI21" i="8"/>
  <c r="BK105" i="7"/>
  <c r="BK79" i="7"/>
  <c r="BI55" i="8"/>
  <c r="BI30" i="8"/>
  <c r="BI15" i="8"/>
  <c r="BK101" i="7"/>
  <c r="BI87" i="8"/>
  <c r="BK29" i="7"/>
  <c r="BK93" i="7"/>
  <c r="BI107" i="8"/>
  <c r="BI63" i="8"/>
  <c r="BI48" i="8"/>
  <c r="BI86" i="8"/>
  <c r="BI10" i="8"/>
  <c r="BI78" i="8"/>
  <c r="BK107" i="7"/>
  <c r="BK18" i="7"/>
  <c r="BK63" i="7"/>
  <c r="BJ70" i="7"/>
  <c r="BI70" i="8"/>
  <c r="BK43" i="7"/>
  <c r="BK9" i="7"/>
  <c r="BJ64" i="7"/>
  <c r="BI64" i="8"/>
  <c r="BL98" i="7"/>
  <c r="BI14" i="8"/>
  <c r="BI26" i="8"/>
  <c r="BK33" i="7"/>
  <c r="BI27" i="8"/>
  <c r="BK94" i="7"/>
  <c r="BK65" i="7"/>
  <c r="BJ62" i="7"/>
  <c r="BI62" i="8"/>
  <c r="BK34" i="7"/>
  <c r="BJ57" i="7"/>
  <c r="BI57" i="8"/>
  <c r="BJ100" i="7"/>
  <c r="BI100" i="8"/>
  <c r="BK89" i="7"/>
  <c r="BJ72" i="7"/>
  <c r="BI72" i="8"/>
  <c r="BJ28" i="7"/>
  <c r="BI28" i="8"/>
  <c r="BK17" i="7"/>
  <c r="BI52" i="8"/>
  <c r="BI99" i="8"/>
  <c r="BK61" i="7"/>
  <c r="BK83" i="7"/>
  <c r="BI66" i="8"/>
  <c r="BI6" i="8"/>
  <c r="BI42" i="8"/>
  <c r="BK31" i="7"/>
  <c r="BJ44" i="7"/>
  <c r="BI44" i="8"/>
  <c r="BK81" i="7"/>
  <c r="BK77" i="7"/>
  <c r="BK106" i="7"/>
  <c r="BJ106" i="8"/>
  <c r="BJ39" i="7"/>
  <c r="BI39" i="8"/>
  <c r="BL92" i="7"/>
  <c r="BL80" i="7"/>
  <c r="BL67" i="7"/>
  <c r="BJ97" i="8" l="1"/>
  <c r="BM109" i="7"/>
  <c r="BL77" i="7"/>
  <c r="BK44" i="7"/>
  <c r="BJ44" i="8"/>
  <c r="BJ61" i="8"/>
  <c r="BL34" i="7"/>
  <c r="BJ33" i="8"/>
  <c r="BJ105" i="8"/>
  <c r="BJ96" i="8"/>
  <c r="BL58" i="7"/>
  <c r="BJ42" i="8"/>
  <c r="BL27" i="7"/>
  <c r="BJ15" i="8"/>
  <c r="BL25" i="7"/>
  <c r="BJ49" i="8"/>
  <c r="BK91" i="7"/>
  <c r="BJ91" i="8"/>
  <c r="BJ103" i="8"/>
  <c r="BJ41" i="8"/>
  <c r="BM19" i="7"/>
  <c r="BL99" i="7"/>
  <c r="BJ17" i="8"/>
  <c r="BJ89" i="8"/>
  <c r="BL33" i="7"/>
  <c r="BJ9" i="8"/>
  <c r="BL105" i="7"/>
  <c r="BJ82" i="8"/>
  <c r="BL35" i="7"/>
  <c r="BL42" i="7"/>
  <c r="BL6" i="7"/>
  <c r="BM22" i="7"/>
  <c r="BL10" i="7"/>
  <c r="BK84" i="7"/>
  <c r="BJ84" i="8"/>
  <c r="BJ55" i="8"/>
  <c r="BJ90" i="8"/>
  <c r="BL49" i="7"/>
  <c r="BJ21" i="8"/>
  <c r="BL103" i="7"/>
  <c r="BJ36" i="8"/>
  <c r="BL53" i="7"/>
  <c r="BK24" i="7"/>
  <c r="BJ24" i="8"/>
  <c r="BL14" i="7"/>
  <c r="BM80" i="7"/>
  <c r="BK39" i="7"/>
  <c r="BJ39" i="8"/>
  <c r="BJ38" i="8"/>
  <c r="BL81" i="7"/>
  <c r="BL31" i="7"/>
  <c r="BJ83" i="8"/>
  <c r="BJ22" i="8"/>
  <c r="BL17" i="7"/>
  <c r="BJ87" i="8"/>
  <c r="BL89" i="7"/>
  <c r="BK57" i="7"/>
  <c r="BJ57" i="8"/>
  <c r="BK62" i="7"/>
  <c r="BJ62" i="8"/>
  <c r="BL94" i="7"/>
  <c r="BM98" i="7"/>
  <c r="BL9" i="7"/>
  <c r="BK70" i="7"/>
  <c r="BJ70" i="8"/>
  <c r="BL18" i="7"/>
  <c r="BJ76" i="8"/>
  <c r="BJ29" i="8"/>
  <c r="BL101" i="7"/>
  <c r="BJ79" i="8"/>
  <c r="BL82" i="7"/>
  <c r="BK85" i="7"/>
  <c r="BJ85" i="8"/>
  <c r="BK32" i="7"/>
  <c r="BJ32" i="8"/>
  <c r="BJ35" i="8"/>
  <c r="BJ102" i="8"/>
  <c r="BJ66" i="8"/>
  <c r="BK54" i="7"/>
  <c r="BJ54" i="8"/>
  <c r="BJ86" i="8"/>
  <c r="BJ80" i="8"/>
  <c r="BJ30" i="8"/>
  <c r="BL55" i="7"/>
  <c r="BL90" i="7"/>
  <c r="BM36" i="7"/>
  <c r="BL21" i="7"/>
  <c r="BM96" i="7"/>
  <c r="BK7" i="7"/>
  <c r="BJ7" i="8"/>
  <c r="BJ52" i="8"/>
  <c r="BJ48" i="8"/>
  <c r="BL37" i="7"/>
  <c r="BK104" i="7"/>
  <c r="BJ104" i="8"/>
  <c r="BL23" i="7"/>
  <c r="BL50" i="7"/>
  <c r="BL74" i="7"/>
  <c r="BO73" i="7"/>
  <c r="BN102" i="7"/>
  <c r="BK8" i="7"/>
  <c r="BJ8" i="8"/>
  <c r="BK51" i="7"/>
  <c r="BJ51" i="8"/>
  <c r="BJ26" i="8"/>
  <c r="BK40" i="7"/>
  <c r="BJ40" i="8"/>
  <c r="BM67" i="7"/>
  <c r="BM92" i="7"/>
  <c r="BK72" i="7"/>
  <c r="BJ72" i="8"/>
  <c r="BK100" i="7"/>
  <c r="BJ100" i="8"/>
  <c r="BL65" i="7"/>
  <c r="BJ46" i="8"/>
  <c r="BK64" i="7"/>
  <c r="BJ64" i="8"/>
  <c r="BL43" i="7"/>
  <c r="BL63" i="7"/>
  <c r="BL107" i="7"/>
  <c r="BJ93" i="8"/>
  <c r="BJ45" i="8"/>
  <c r="BL47" i="7"/>
  <c r="BK108" i="7"/>
  <c r="BK109" i="8" s="1"/>
  <c r="BJ108" i="8"/>
  <c r="BL59" i="7"/>
  <c r="BK11" i="7"/>
  <c r="BJ11" i="8"/>
  <c r="BJ6" i="8"/>
  <c r="BJ78" i="8"/>
  <c r="BJ10" i="8"/>
  <c r="BL20" i="7"/>
  <c r="BK13" i="7"/>
  <c r="BJ13" i="8"/>
  <c r="BL56" i="7"/>
  <c r="BL60" i="7"/>
  <c r="BM52" i="7"/>
  <c r="BJ53" i="8"/>
  <c r="BJ14" i="8"/>
  <c r="BL106" i="7"/>
  <c r="BJ81" i="8"/>
  <c r="BJ31" i="8"/>
  <c r="BL61" i="7"/>
  <c r="BK28" i="7"/>
  <c r="BJ28" i="8"/>
  <c r="BJ94" i="8"/>
  <c r="BJ18" i="8"/>
  <c r="BL93" i="7"/>
  <c r="BJ101" i="8"/>
  <c r="BL45" i="7"/>
  <c r="BL78" i="7"/>
  <c r="BL15" i="7"/>
  <c r="BK88" i="7"/>
  <c r="BJ88" i="8"/>
  <c r="BJ98" i="8"/>
  <c r="BJ37" i="8"/>
  <c r="BJ23" i="8"/>
  <c r="BJ50" i="8"/>
  <c r="BL41" i="7"/>
  <c r="BJ74" i="8"/>
  <c r="BJ19" i="8"/>
  <c r="BJ77" i="8"/>
  <c r="BL83" i="7"/>
  <c r="BJ71" i="8"/>
  <c r="BJ34" i="8"/>
  <c r="BJ65" i="8"/>
  <c r="BJ43" i="8"/>
  <c r="BJ63" i="8"/>
  <c r="BJ107" i="8"/>
  <c r="BL29" i="7"/>
  <c r="BL79" i="7"/>
  <c r="BM48" i="7"/>
  <c r="BJ47" i="8"/>
  <c r="BJ58" i="8"/>
  <c r="BJ59" i="8"/>
  <c r="BK95" i="7"/>
  <c r="BJ95" i="8"/>
  <c r="BJ73" i="8"/>
  <c r="BL66" i="7"/>
  <c r="BM87" i="7"/>
  <c r="BJ27" i="8"/>
  <c r="BK75" i="7"/>
  <c r="BJ75" i="8"/>
  <c r="BK69" i="7"/>
  <c r="BJ69" i="8"/>
  <c r="BM76" i="7"/>
  <c r="BL86" i="7"/>
  <c r="BJ92" i="8"/>
  <c r="BL30" i="7"/>
  <c r="BJ25" i="8"/>
  <c r="BL97" i="7"/>
  <c r="BK12" i="7"/>
  <c r="BJ12" i="8"/>
  <c r="BJ20" i="8"/>
  <c r="BJ56" i="8"/>
  <c r="BJ60" i="8"/>
  <c r="BK68" i="7"/>
  <c r="BJ68" i="8"/>
  <c r="BM38" i="7"/>
  <c r="BJ99" i="8"/>
  <c r="BM71" i="7"/>
  <c r="BK16" i="7"/>
  <c r="BK19" i="8" s="1"/>
  <c r="BJ16" i="8"/>
  <c r="BL26" i="7"/>
  <c r="BM46" i="7"/>
  <c r="BJ67" i="8"/>
  <c r="BK60" i="8" l="1"/>
  <c r="BN109" i="7"/>
  <c r="BN71" i="7"/>
  <c r="BK30" i="8"/>
  <c r="BL88" i="7"/>
  <c r="BK88" i="8"/>
  <c r="BM78" i="7"/>
  <c r="BK93" i="8"/>
  <c r="BL11" i="7"/>
  <c r="BK11" i="8"/>
  <c r="BL108" i="7"/>
  <c r="BL109" i="8" s="1"/>
  <c r="BK108" i="8"/>
  <c r="BL8" i="7"/>
  <c r="BK8" i="8"/>
  <c r="BK50" i="8"/>
  <c r="BK55" i="8"/>
  <c r="BK101" i="8"/>
  <c r="BK18" i="8"/>
  <c r="BK9" i="8"/>
  <c r="BK94" i="8"/>
  <c r="BM81" i="7"/>
  <c r="BK99" i="8"/>
  <c r="BM58" i="7"/>
  <c r="BL44" i="7"/>
  <c r="BK44" i="8"/>
  <c r="BN87" i="7"/>
  <c r="BM79" i="7"/>
  <c r="BK45" i="8"/>
  <c r="BM93" i="7"/>
  <c r="BL28" i="7"/>
  <c r="BK28" i="8"/>
  <c r="BM60" i="7"/>
  <c r="BL13" i="7"/>
  <c r="BK13" i="8"/>
  <c r="BN92" i="7"/>
  <c r="BL40" i="7"/>
  <c r="BK40" i="8"/>
  <c r="BP73" i="7"/>
  <c r="BM50" i="7"/>
  <c r="BL104" i="7"/>
  <c r="BK104" i="8"/>
  <c r="BM82" i="7"/>
  <c r="BM18" i="7"/>
  <c r="BN80" i="7"/>
  <c r="BL24" i="7"/>
  <c r="BK24" i="8"/>
  <c r="BK96" i="8"/>
  <c r="BK49" i="8"/>
  <c r="BM10" i="7"/>
  <c r="BM42" i="7"/>
  <c r="BK25" i="8"/>
  <c r="BM27" i="7"/>
  <c r="BK77" i="8"/>
  <c r="BM97" i="7"/>
  <c r="BK26" i="8"/>
  <c r="BN38" i="7"/>
  <c r="BK52" i="8"/>
  <c r="BK86" i="8"/>
  <c r="BM66" i="7"/>
  <c r="BN48" i="7"/>
  <c r="BM29" i="7"/>
  <c r="BM83" i="7"/>
  <c r="BK67" i="8"/>
  <c r="BK78" i="8"/>
  <c r="BM61" i="7"/>
  <c r="BM106" i="7"/>
  <c r="BN52" i="7"/>
  <c r="BM56" i="7"/>
  <c r="BM20" i="7"/>
  <c r="BK63" i="8"/>
  <c r="BM65" i="7"/>
  <c r="BL72" i="7"/>
  <c r="BK72" i="8"/>
  <c r="BN67" i="7"/>
  <c r="BK38" i="8"/>
  <c r="BM74" i="7"/>
  <c r="BM23" i="7"/>
  <c r="BM37" i="7"/>
  <c r="BL7" i="7"/>
  <c r="BL15" i="8" s="1"/>
  <c r="BK7" i="8"/>
  <c r="BK22" i="8"/>
  <c r="BK98" i="8"/>
  <c r="BK80" i="8"/>
  <c r="BM21" i="7"/>
  <c r="BM90" i="7"/>
  <c r="BL54" i="7"/>
  <c r="BK54" i="8"/>
  <c r="BL85" i="7"/>
  <c r="BK85" i="8"/>
  <c r="BL70" i="7"/>
  <c r="BK70" i="8"/>
  <c r="BN98" i="7"/>
  <c r="BL62" i="7"/>
  <c r="BK62" i="8"/>
  <c r="BM89" i="7"/>
  <c r="BK81" i="8"/>
  <c r="BL39" i="7"/>
  <c r="BK39" i="8"/>
  <c r="BM14" i="7"/>
  <c r="BM53" i="7"/>
  <c r="BM103" i="7"/>
  <c r="BK36" i="8"/>
  <c r="BL84" i="7"/>
  <c r="BK84" i="8"/>
  <c r="BN22" i="7"/>
  <c r="BM6" i="7"/>
  <c r="BM35" i="7"/>
  <c r="BN19" i="7"/>
  <c r="BL91" i="7"/>
  <c r="BK91" i="8"/>
  <c r="BK58" i="8"/>
  <c r="BM26" i="7"/>
  <c r="BL12" i="7"/>
  <c r="BK12" i="8"/>
  <c r="BM86" i="7"/>
  <c r="BL69" i="7"/>
  <c r="BK69" i="8"/>
  <c r="BK79" i="8"/>
  <c r="BM63" i="7"/>
  <c r="BL64" i="7"/>
  <c r="BK64" i="8"/>
  <c r="BK87" i="8"/>
  <c r="BK82" i="8"/>
  <c r="BK10" i="8"/>
  <c r="BK102" i="8"/>
  <c r="BK42" i="8"/>
  <c r="BK33" i="8"/>
  <c r="BK27" i="8"/>
  <c r="BK34" i="8"/>
  <c r="BK97" i="8"/>
  <c r="BM30" i="7"/>
  <c r="BK41" i="8"/>
  <c r="BK15" i="8"/>
  <c r="BK59" i="8"/>
  <c r="BK47" i="8"/>
  <c r="BK107" i="8"/>
  <c r="BK43" i="8"/>
  <c r="BL100" i="7"/>
  <c r="BK100" i="8"/>
  <c r="BL51" i="7"/>
  <c r="BK51" i="8"/>
  <c r="BN96" i="7"/>
  <c r="BN36" i="7"/>
  <c r="BM55" i="7"/>
  <c r="BK76" i="8"/>
  <c r="BL32" i="7"/>
  <c r="BK32" i="8"/>
  <c r="BM101" i="7"/>
  <c r="BM9" i="7"/>
  <c r="BM94" i="7"/>
  <c r="BL57" i="7"/>
  <c r="BK57" i="8"/>
  <c r="BK17" i="8"/>
  <c r="BK31" i="8"/>
  <c r="BK73" i="8"/>
  <c r="BK105" i="8"/>
  <c r="BM33" i="7"/>
  <c r="BM99" i="7"/>
  <c r="BM34" i="7"/>
  <c r="BN46" i="7"/>
  <c r="BL16" i="7"/>
  <c r="BK16" i="8"/>
  <c r="BL68" i="7"/>
  <c r="BK68" i="8"/>
  <c r="BN76" i="7"/>
  <c r="BL75" i="7"/>
  <c r="BK75" i="8"/>
  <c r="BK66" i="8"/>
  <c r="BL95" i="7"/>
  <c r="BK95" i="8"/>
  <c r="BK29" i="8"/>
  <c r="BK83" i="8"/>
  <c r="BK92" i="8"/>
  <c r="BM41" i="7"/>
  <c r="BM15" i="7"/>
  <c r="BM45" i="7"/>
  <c r="BK61" i="8"/>
  <c r="BK106" i="8"/>
  <c r="BK56" i="8"/>
  <c r="BK20" i="8"/>
  <c r="BM59" i="7"/>
  <c r="BL59" i="8"/>
  <c r="BM47" i="7"/>
  <c r="BM107" i="7"/>
  <c r="BM43" i="7"/>
  <c r="BK65" i="8"/>
  <c r="BK46" i="8"/>
  <c r="BK71" i="8"/>
  <c r="BO102" i="7"/>
  <c r="BK74" i="8"/>
  <c r="BK23" i="8"/>
  <c r="BK37" i="8"/>
  <c r="BK21" i="8"/>
  <c r="BK90" i="8"/>
  <c r="BK48" i="8"/>
  <c r="BK89" i="8"/>
  <c r="BM17" i="7"/>
  <c r="BM31" i="7"/>
  <c r="BK14" i="8"/>
  <c r="BK53" i="8"/>
  <c r="BK103" i="8"/>
  <c r="BM49" i="7"/>
  <c r="BK6" i="8"/>
  <c r="BK35" i="8"/>
  <c r="BM105" i="7"/>
  <c r="BM25" i="7"/>
  <c r="BM77" i="7"/>
  <c r="BL101" i="8" l="1"/>
  <c r="BL105" i="8"/>
  <c r="BL107" i="8"/>
  <c r="BL17" i="8"/>
  <c r="BL102" i="8"/>
  <c r="BO109" i="7"/>
  <c r="BN25" i="7"/>
  <c r="BL33" i="8"/>
  <c r="BL94" i="8"/>
  <c r="BO36" i="7"/>
  <c r="BN86" i="7"/>
  <c r="BL21" i="8"/>
  <c r="BN37" i="7"/>
  <c r="BN74" i="7"/>
  <c r="BN56" i="7"/>
  <c r="BN106" i="7"/>
  <c r="BN29" i="7"/>
  <c r="BL42" i="8"/>
  <c r="BL50" i="8"/>
  <c r="BN58" i="7"/>
  <c r="BN17" i="7"/>
  <c r="BN107" i="7"/>
  <c r="BN59" i="7"/>
  <c r="BN15" i="7"/>
  <c r="BO76" i="7"/>
  <c r="BM16" i="7"/>
  <c r="BL16" i="8"/>
  <c r="BN34" i="7"/>
  <c r="BN33" i="7"/>
  <c r="BN94" i="7"/>
  <c r="BL55" i="8"/>
  <c r="BL30" i="8"/>
  <c r="BM64" i="7"/>
  <c r="BL64" i="8"/>
  <c r="BO19" i="7"/>
  <c r="BM70" i="7"/>
  <c r="BL70" i="8"/>
  <c r="BL23" i="8"/>
  <c r="BL20" i="8"/>
  <c r="BL83" i="8"/>
  <c r="BL27" i="8"/>
  <c r="BN42" i="7"/>
  <c r="BO80" i="7"/>
  <c r="BN50" i="7"/>
  <c r="BM13" i="7"/>
  <c r="BL13" i="8"/>
  <c r="BL79" i="8"/>
  <c r="BM108" i="7"/>
  <c r="BM109" i="8" s="1"/>
  <c r="BL108" i="8"/>
  <c r="BL78" i="8"/>
  <c r="BN77" i="7"/>
  <c r="BN49" i="7"/>
  <c r="BP102" i="7"/>
  <c r="BL43" i="8"/>
  <c r="BL47" i="8"/>
  <c r="BL45" i="8"/>
  <c r="BL99" i="8"/>
  <c r="BL9" i="8"/>
  <c r="BN55" i="7"/>
  <c r="BO96" i="7"/>
  <c r="BM100" i="7"/>
  <c r="BL100" i="8"/>
  <c r="BN30" i="7"/>
  <c r="BL63" i="8"/>
  <c r="BM69" i="7"/>
  <c r="BL69" i="8"/>
  <c r="BM12" i="7"/>
  <c r="BL12" i="8"/>
  <c r="BL35" i="8"/>
  <c r="BL6" i="8"/>
  <c r="BN103" i="7"/>
  <c r="BN14" i="7"/>
  <c r="BL89" i="8"/>
  <c r="BL90" i="8"/>
  <c r="BM7" i="7"/>
  <c r="BL7" i="8"/>
  <c r="BL19" i="8"/>
  <c r="BL22" i="8"/>
  <c r="BL98" i="8"/>
  <c r="BL67" i="8"/>
  <c r="BL52" i="8"/>
  <c r="BL48" i="8"/>
  <c r="BL38" i="8"/>
  <c r="BL76" i="8"/>
  <c r="BL46" i="8"/>
  <c r="BL80" i="8"/>
  <c r="BL96" i="8"/>
  <c r="BL92" i="8"/>
  <c r="BL87" i="8"/>
  <c r="BL71" i="8"/>
  <c r="BL36" i="8"/>
  <c r="BN23" i="7"/>
  <c r="BL65" i="8"/>
  <c r="BN20" i="7"/>
  <c r="BO52" i="7"/>
  <c r="BN61" i="7"/>
  <c r="BN83" i="7"/>
  <c r="BO48" i="7"/>
  <c r="BL97" i="8"/>
  <c r="BN27" i="7"/>
  <c r="BL10" i="8"/>
  <c r="BL18" i="8"/>
  <c r="BL60" i="8"/>
  <c r="BL93" i="8"/>
  <c r="BN79" i="7"/>
  <c r="BM44" i="7"/>
  <c r="BL44" i="8"/>
  <c r="BL81" i="8"/>
  <c r="BN78" i="7"/>
  <c r="BM95" i="7"/>
  <c r="BL95" i="8"/>
  <c r="BL34" i="8"/>
  <c r="BM51" i="7"/>
  <c r="BL51" i="8"/>
  <c r="BN26" i="7"/>
  <c r="BN53" i="7"/>
  <c r="BM39" i="7"/>
  <c r="BL39" i="8"/>
  <c r="BN66" i="7"/>
  <c r="BO38" i="7"/>
  <c r="BL82" i="8"/>
  <c r="BO87" i="7"/>
  <c r="BM88" i="7"/>
  <c r="BL88" i="8"/>
  <c r="BL77" i="8"/>
  <c r="BL49" i="8"/>
  <c r="BN101" i="7"/>
  <c r="BL73" i="8"/>
  <c r="BO22" i="7"/>
  <c r="BL103" i="8"/>
  <c r="BL14" i="8"/>
  <c r="BM62" i="7"/>
  <c r="BL62" i="8"/>
  <c r="BM54" i="7"/>
  <c r="BL54" i="8"/>
  <c r="BN21" i="7"/>
  <c r="BM72" i="7"/>
  <c r="BL72" i="8"/>
  <c r="BL61" i="8"/>
  <c r="BN82" i="7"/>
  <c r="BM40" i="7"/>
  <c r="BM41" i="8" s="1"/>
  <c r="BL40" i="8"/>
  <c r="BM28" i="7"/>
  <c r="BL28" i="8"/>
  <c r="BN105" i="7"/>
  <c r="BL31" i="8"/>
  <c r="BL41" i="8"/>
  <c r="BL25" i="8"/>
  <c r="BN31" i="7"/>
  <c r="BN43" i="7"/>
  <c r="BN47" i="7"/>
  <c r="BN45" i="7"/>
  <c r="BN41" i="7"/>
  <c r="BM75" i="7"/>
  <c r="BL75" i="8"/>
  <c r="BM68" i="7"/>
  <c r="BL68" i="8"/>
  <c r="BO46" i="7"/>
  <c r="BN99" i="7"/>
  <c r="BM57" i="7"/>
  <c r="BL57" i="8"/>
  <c r="BN9" i="7"/>
  <c r="BM32" i="7"/>
  <c r="BL32" i="8"/>
  <c r="BN63" i="7"/>
  <c r="BL86" i="8"/>
  <c r="BL26" i="8"/>
  <c r="BM91" i="7"/>
  <c r="BL91" i="8"/>
  <c r="BN35" i="7"/>
  <c r="BN6" i="7"/>
  <c r="BM6" i="8"/>
  <c r="BM84" i="7"/>
  <c r="BL84" i="8"/>
  <c r="BL53" i="8"/>
  <c r="BN89" i="7"/>
  <c r="BO98" i="7"/>
  <c r="BM85" i="7"/>
  <c r="BL85" i="8"/>
  <c r="BN90" i="7"/>
  <c r="BL37" i="8"/>
  <c r="BL74" i="8"/>
  <c r="BO67" i="7"/>
  <c r="BN65" i="7"/>
  <c r="BL56" i="8"/>
  <c r="BL106" i="8"/>
  <c r="BL29" i="8"/>
  <c r="BL66" i="8"/>
  <c r="BN97" i="7"/>
  <c r="BN10" i="7"/>
  <c r="BM24" i="7"/>
  <c r="BL24" i="8"/>
  <c r="BN18" i="7"/>
  <c r="BM104" i="7"/>
  <c r="BL104" i="8"/>
  <c r="BQ73" i="7"/>
  <c r="BO92" i="7"/>
  <c r="BN60" i="7"/>
  <c r="BN93" i="7"/>
  <c r="BL58" i="8"/>
  <c r="BN81" i="7"/>
  <c r="BM8" i="7"/>
  <c r="BM99" i="8" s="1"/>
  <c r="BL8" i="8"/>
  <c r="BM11" i="7"/>
  <c r="BM47" i="8" s="1"/>
  <c r="BL11" i="8"/>
  <c r="BO71" i="7"/>
  <c r="BM31" i="8" l="1"/>
  <c r="BM60" i="8"/>
  <c r="BM38" i="8"/>
  <c r="BM63" i="8"/>
  <c r="BM9" i="8"/>
  <c r="BM83" i="8"/>
  <c r="BM37" i="8"/>
  <c r="BM18" i="8"/>
  <c r="BM10" i="8"/>
  <c r="BP109" i="7"/>
  <c r="BP67" i="7"/>
  <c r="BO90" i="7"/>
  <c r="BP98" i="7"/>
  <c r="BO101" i="7"/>
  <c r="BM26" i="8"/>
  <c r="BO78" i="7"/>
  <c r="BM92" i="8"/>
  <c r="BO27" i="7"/>
  <c r="BN69" i="7"/>
  <c r="BM69" i="8"/>
  <c r="BQ102" i="7"/>
  <c r="BO77" i="7"/>
  <c r="BO50" i="7"/>
  <c r="BO42" i="7"/>
  <c r="BN16" i="7"/>
  <c r="BM16" i="8"/>
  <c r="BO107" i="7"/>
  <c r="BO29" i="7"/>
  <c r="BO37" i="7"/>
  <c r="BM25" i="8"/>
  <c r="BN8" i="7"/>
  <c r="BM8" i="8"/>
  <c r="BM89" i="8"/>
  <c r="BO6" i="7"/>
  <c r="BO63" i="7"/>
  <c r="BO99" i="7"/>
  <c r="BO41" i="7"/>
  <c r="BO31" i="7"/>
  <c r="BP38" i="7"/>
  <c r="BO26" i="7"/>
  <c r="BO79" i="7"/>
  <c r="BO83" i="7"/>
  <c r="BP52" i="7"/>
  <c r="BM67" i="8"/>
  <c r="BM49" i="8"/>
  <c r="BM94" i="8"/>
  <c r="BM74" i="8"/>
  <c r="BP36" i="7"/>
  <c r="BM81" i="8"/>
  <c r="BO65" i="7"/>
  <c r="BN85" i="7"/>
  <c r="BM85" i="8"/>
  <c r="BO89" i="7"/>
  <c r="BM102" i="8"/>
  <c r="BM35" i="8"/>
  <c r="BN11" i="7"/>
  <c r="BM11" i="8"/>
  <c r="BO81" i="7"/>
  <c r="BO93" i="7"/>
  <c r="BP92" i="7"/>
  <c r="BN104" i="7"/>
  <c r="BM104" i="8"/>
  <c r="BN24" i="7"/>
  <c r="BM24" i="8"/>
  <c r="BO97" i="7"/>
  <c r="BM90" i="8"/>
  <c r="BM73" i="8"/>
  <c r="BO35" i="7"/>
  <c r="BN32" i="7"/>
  <c r="BM32" i="8"/>
  <c r="BN57" i="7"/>
  <c r="BM57" i="8"/>
  <c r="BP46" i="7"/>
  <c r="BN75" i="7"/>
  <c r="BM75" i="8"/>
  <c r="BO45" i="7"/>
  <c r="BO43" i="7"/>
  <c r="BM82" i="8"/>
  <c r="BN72" i="7"/>
  <c r="BM72" i="8"/>
  <c r="BN54" i="7"/>
  <c r="BM54" i="8"/>
  <c r="BM101" i="8"/>
  <c r="BO66" i="7"/>
  <c r="BO53" i="7"/>
  <c r="BN51" i="7"/>
  <c r="BM51" i="8"/>
  <c r="BM78" i="8"/>
  <c r="BN44" i="7"/>
  <c r="BM44" i="8"/>
  <c r="BM27" i="8"/>
  <c r="BP48" i="7"/>
  <c r="BO61" i="7"/>
  <c r="BO20" i="7"/>
  <c r="BO23" i="7"/>
  <c r="BM14" i="8"/>
  <c r="BO30" i="7"/>
  <c r="BP96" i="7"/>
  <c r="BM77" i="8"/>
  <c r="BN108" i="7"/>
  <c r="BM108" i="8"/>
  <c r="BM50" i="8"/>
  <c r="BM42" i="8"/>
  <c r="BM33" i="8"/>
  <c r="BM15" i="8"/>
  <c r="BM107" i="8"/>
  <c r="BM58" i="8"/>
  <c r="BM29" i="8"/>
  <c r="BM56" i="8"/>
  <c r="BO86" i="7"/>
  <c r="BN28" i="7"/>
  <c r="BM28" i="8"/>
  <c r="BO82" i="7"/>
  <c r="BM21" i="8"/>
  <c r="BN88" i="7"/>
  <c r="BM88" i="8"/>
  <c r="BM79" i="8"/>
  <c r="BN7" i="7"/>
  <c r="BN109" i="8" s="1"/>
  <c r="BM7" i="8"/>
  <c r="BM36" i="8"/>
  <c r="BM76" i="8"/>
  <c r="BM98" i="8"/>
  <c r="BM46" i="8"/>
  <c r="BM48" i="8"/>
  <c r="BM52" i="8"/>
  <c r="BM96" i="8"/>
  <c r="BM80" i="8"/>
  <c r="BM22" i="8"/>
  <c r="BM19" i="8"/>
  <c r="BO14" i="7"/>
  <c r="BM55" i="8"/>
  <c r="BP19" i="7"/>
  <c r="BO33" i="7"/>
  <c r="BO15" i="7"/>
  <c r="BO58" i="7"/>
  <c r="BO56" i="7"/>
  <c r="BP71" i="7"/>
  <c r="BM87" i="8"/>
  <c r="BO60" i="7"/>
  <c r="BR73" i="7"/>
  <c r="BO18" i="7"/>
  <c r="BO10" i="7"/>
  <c r="BM65" i="8"/>
  <c r="BN84" i="7"/>
  <c r="BM84" i="8"/>
  <c r="BN91" i="7"/>
  <c r="BM91" i="8"/>
  <c r="BO9" i="7"/>
  <c r="BN68" i="7"/>
  <c r="BM68" i="8"/>
  <c r="BO47" i="7"/>
  <c r="BM105" i="8"/>
  <c r="BO21" i="7"/>
  <c r="BN62" i="7"/>
  <c r="BM62" i="8"/>
  <c r="BP22" i="7"/>
  <c r="BN39" i="7"/>
  <c r="BM39" i="8"/>
  <c r="BM103" i="8"/>
  <c r="BN100" i="7"/>
  <c r="BM100" i="8"/>
  <c r="BO55" i="7"/>
  <c r="BM34" i="8"/>
  <c r="BM59" i="8"/>
  <c r="BM17" i="8"/>
  <c r="BM106" i="8"/>
  <c r="BO25" i="7"/>
  <c r="BM93" i="8"/>
  <c r="BM97" i="8"/>
  <c r="BM45" i="8"/>
  <c r="BM43" i="8"/>
  <c r="BO105" i="7"/>
  <c r="BN40" i="7"/>
  <c r="BM40" i="8"/>
  <c r="BP87" i="7"/>
  <c r="BM66" i="8"/>
  <c r="BM53" i="8"/>
  <c r="BN95" i="7"/>
  <c r="BM95" i="8"/>
  <c r="BM61" i="8"/>
  <c r="BM20" i="8"/>
  <c r="BM23" i="8"/>
  <c r="BO103" i="7"/>
  <c r="BN12" i="7"/>
  <c r="BM12" i="8"/>
  <c r="BM30" i="8"/>
  <c r="BO49" i="7"/>
  <c r="BN13" i="7"/>
  <c r="BM13" i="8"/>
  <c r="BP80" i="7"/>
  <c r="BN70" i="7"/>
  <c r="BM70" i="8"/>
  <c r="BN64" i="7"/>
  <c r="BM64" i="8"/>
  <c r="BO94" i="7"/>
  <c r="BO34" i="7"/>
  <c r="BP76" i="7"/>
  <c r="BO59" i="7"/>
  <c r="BO17" i="7"/>
  <c r="BO106" i="7"/>
  <c r="BO74" i="7"/>
  <c r="BM86" i="8"/>
  <c r="BM71" i="8"/>
  <c r="BN15" i="8" l="1"/>
  <c r="BQ109" i="7"/>
  <c r="BP74" i="7"/>
  <c r="BP103" i="7"/>
  <c r="BN48" i="8"/>
  <c r="BN25" i="8"/>
  <c r="BQ22" i="7"/>
  <c r="BP21" i="7"/>
  <c r="BP18" i="7"/>
  <c r="BP60" i="7"/>
  <c r="BP14" i="7"/>
  <c r="BO7" i="7"/>
  <c r="BN7" i="8"/>
  <c r="BN36" i="8"/>
  <c r="BN38" i="8"/>
  <c r="BN22" i="8"/>
  <c r="BN71" i="8"/>
  <c r="BN52" i="8"/>
  <c r="BN23" i="8"/>
  <c r="BN66" i="8"/>
  <c r="BN43" i="8"/>
  <c r="BN92" i="8"/>
  <c r="BO69" i="7"/>
  <c r="BN69" i="8"/>
  <c r="BN49" i="8"/>
  <c r="BO68" i="7"/>
  <c r="BN68" i="8"/>
  <c r="BO91" i="7"/>
  <c r="BN91" i="8"/>
  <c r="BN10" i="8"/>
  <c r="BP56" i="7"/>
  <c r="BN30" i="8"/>
  <c r="BO51" i="7"/>
  <c r="BN51" i="8"/>
  <c r="BP66" i="7"/>
  <c r="BP43" i="7"/>
  <c r="BP35" i="7"/>
  <c r="BN63" i="8"/>
  <c r="BN6" i="8"/>
  <c r="BO8" i="7"/>
  <c r="BN8" i="8"/>
  <c r="BN29" i="8"/>
  <c r="BN50" i="8"/>
  <c r="BN74" i="8"/>
  <c r="BN17" i="8"/>
  <c r="BN94" i="8"/>
  <c r="BN96" i="8"/>
  <c r="BN103" i="8"/>
  <c r="BN55" i="8"/>
  <c r="BN21" i="8"/>
  <c r="BP47" i="7"/>
  <c r="BP9" i="7"/>
  <c r="BO84" i="7"/>
  <c r="BN84" i="8"/>
  <c r="BN18" i="8"/>
  <c r="BN60" i="8"/>
  <c r="BQ71" i="7"/>
  <c r="BP58" i="7"/>
  <c r="BP33" i="7"/>
  <c r="BN14" i="8"/>
  <c r="BO88" i="7"/>
  <c r="BN88" i="8"/>
  <c r="BN20" i="8"/>
  <c r="BQ48" i="7"/>
  <c r="BP53" i="7"/>
  <c r="BP45" i="7"/>
  <c r="BQ46" i="7"/>
  <c r="BO32" i="7"/>
  <c r="BN32" i="8"/>
  <c r="BN98" i="8"/>
  <c r="BP97" i="7"/>
  <c r="BO104" i="7"/>
  <c r="BN104" i="8"/>
  <c r="BP93" i="7"/>
  <c r="BO11" i="7"/>
  <c r="BN11" i="8"/>
  <c r="BP89" i="7"/>
  <c r="BP65" i="7"/>
  <c r="BQ36" i="7"/>
  <c r="BN83" i="8"/>
  <c r="BN26" i="8"/>
  <c r="BN31" i="8"/>
  <c r="BN99" i="8"/>
  <c r="BN102" i="8"/>
  <c r="BN37" i="8"/>
  <c r="BN107" i="8"/>
  <c r="BN42" i="8"/>
  <c r="BN77" i="8"/>
  <c r="BN101" i="8"/>
  <c r="BN90" i="8"/>
  <c r="BP17" i="7"/>
  <c r="BQ76" i="7"/>
  <c r="BP94" i="7"/>
  <c r="BO70" i="7"/>
  <c r="BN70" i="8"/>
  <c r="BO13" i="7"/>
  <c r="BN13" i="8"/>
  <c r="BO40" i="7"/>
  <c r="BN40" i="8"/>
  <c r="BP55" i="7"/>
  <c r="BN56" i="8"/>
  <c r="BO28" i="7"/>
  <c r="BN28" i="8"/>
  <c r="BQ96" i="7"/>
  <c r="BN61" i="8"/>
  <c r="BO54" i="7"/>
  <c r="BN54" i="8"/>
  <c r="BN35" i="8"/>
  <c r="BN81" i="8"/>
  <c r="BP83" i="7"/>
  <c r="BP26" i="7"/>
  <c r="BP31" i="7"/>
  <c r="BP99" i="7"/>
  <c r="BN73" i="8"/>
  <c r="BP37" i="7"/>
  <c r="BP107" i="7"/>
  <c r="BP42" i="7"/>
  <c r="BP77" i="7"/>
  <c r="BN78" i="8"/>
  <c r="BP101" i="7"/>
  <c r="BP90" i="7"/>
  <c r="BN106" i="8"/>
  <c r="BN59" i="8"/>
  <c r="BN34" i="8"/>
  <c r="BN105" i="8"/>
  <c r="BN46" i="8"/>
  <c r="BP25" i="7"/>
  <c r="BN76" i="8"/>
  <c r="BO39" i="7"/>
  <c r="BN39" i="8"/>
  <c r="BP15" i="7"/>
  <c r="BQ19" i="7"/>
  <c r="BN82" i="8"/>
  <c r="BN86" i="8"/>
  <c r="BN19" i="8"/>
  <c r="BO108" i="7"/>
  <c r="BO109" i="8" s="1"/>
  <c r="BN108" i="8"/>
  <c r="BP23" i="7"/>
  <c r="BP61" i="7"/>
  <c r="BO75" i="7"/>
  <c r="BN75" i="8"/>
  <c r="BO57" i="7"/>
  <c r="BN57" i="8"/>
  <c r="BN67" i="8"/>
  <c r="BO24" i="7"/>
  <c r="BN24" i="8"/>
  <c r="BQ92" i="7"/>
  <c r="BP81" i="7"/>
  <c r="BO85" i="7"/>
  <c r="BN85" i="8"/>
  <c r="BN79" i="8"/>
  <c r="BN41" i="8"/>
  <c r="BN27" i="8"/>
  <c r="BP78" i="7"/>
  <c r="BP106" i="7"/>
  <c r="BP59" i="7"/>
  <c r="BP34" i="7"/>
  <c r="BO64" i="7"/>
  <c r="BN64" i="8"/>
  <c r="BQ80" i="7"/>
  <c r="BP49" i="7"/>
  <c r="BO12" i="7"/>
  <c r="BO82" i="8" s="1"/>
  <c r="BN12" i="8"/>
  <c r="BO95" i="7"/>
  <c r="BN95" i="8"/>
  <c r="BQ87" i="7"/>
  <c r="BP105" i="7"/>
  <c r="BO100" i="7"/>
  <c r="BN100" i="8"/>
  <c r="BN87" i="8"/>
  <c r="BO62" i="7"/>
  <c r="BN62" i="8"/>
  <c r="BN47" i="8"/>
  <c r="BN9" i="8"/>
  <c r="BP10" i="7"/>
  <c r="BS73" i="7"/>
  <c r="BN58" i="8"/>
  <c r="BN33" i="8"/>
  <c r="BP82" i="7"/>
  <c r="BP86" i="7"/>
  <c r="BP30" i="7"/>
  <c r="BP20" i="7"/>
  <c r="BO44" i="7"/>
  <c r="BN44" i="8"/>
  <c r="BN53" i="8"/>
  <c r="BO72" i="7"/>
  <c r="BN72" i="8"/>
  <c r="BN45" i="8"/>
  <c r="BN97" i="8"/>
  <c r="BN93" i="8"/>
  <c r="BN89" i="8"/>
  <c r="BN65" i="8"/>
  <c r="BN80" i="8"/>
  <c r="BQ52" i="7"/>
  <c r="BP79" i="7"/>
  <c r="BQ38" i="7"/>
  <c r="BP41" i="7"/>
  <c r="BP63" i="7"/>
  <c r="BP6" i="7"/>
  <c r="BP29" i="7"/>
  <c r="BO16" i="7"/>
  <c r="BN16" i="8"/>
  <c r="BP50" i="7"/>
  <c r="BR102" i="7"/>
  <c r="BP27" i="7"/>
  <c r="BQ98" i="7"/>
  <c r="BQ67" i="7"/>
  <c r="BO30" i="8" l="1"/>
  <c r="BO65" i="8"/>
  <c r="BO43" i="8"/>
  <c r="BO103" i="8"/>
  <c r="BR67" i="7"/>
  <c r="BQ50" i="7"/>
  <c r="BQ29" i="7"/>
  <c r="BQ6" i="7"/>
  <c r="BQ41" i="7"/>
  <c r="BQ79" i="7"/>
  <c r="BP95" i="7"/>
  <c r="BO95" i="8"/>
  <c r="BP64" i="7"/>
  <c r="BO64" i="8"/>
  <c r="BQ59" i="7"/>
  <c r="BQ78" i="7"/>
  <c r="BP75" i="7"/>
  <c r="BO75" i="8"/>
  <c r="BQ23" i="7"/>
  <c r="BO15" i="8"/>
  <c r="BO90" i="8"/>
  <c r="BQ42" i="7"/>
  <c r="BO31" i="8"/>
  <c r="BO83" i="8"/>
  <c r="BR96" i="7"/>
  <c r="BO55" i="8"/>
  <c r="BO94" i="8"/>
  <c r="BO17" i="8"/>
  <c r="BQ43" i="7"/>
  <c r="BP51" i="7"/>
  <c r="BO51" i="8"/>
  <c r="BQ14" i="7"/>
  <c r="BQ18" i="7"/>
  <c r="BQ103" i="7"/>
  <c r="BO102" i="8"/>
  <c r="BP44" i="7"/>
  <c r="BO44" i="8"/>
  <c r="BO34" i="8"/>
  <c r="BO106" i="8"/>
  <c r="BO61" i="8"/>
  <c r="BQ15" i="7"/>
  <c r="BO25" i="8"/>
  <c r="BQ90" i="7"/>
  <c r="BO77" i="8"/>
  <c r="BO107" i="8"/>
  <c r="BP13" i="7"/>
  <c r="BO13" i="8"/>
  <c r="BQ17" i="7"/>
  <c r="BO89" i="8"/>
  <c r="BO97" i="8"/>
  <c r="BP32" i="7"/>
  <c r="BO32" i="8"/>
  <c r="BQ45" i="7"/>
  <c r="BR48" i="7"/>
  <c r="BQ9" i="7"/>
  <c r="BO60" i="8"/>
  <c r="BO27" i="8"/>
  <c r="BO50" i="8"/>
  <c r="BO29" i="8"/>
  <c r="BO6" i="8"/>
  <c r="BO41" i="8"/>
  <c r="BO79" i="8"/>
  <c r="BQ20" i="7"/>
  <c r="BQ86" i="7"/>
  <c r="BQ10" i="7"/>
  <c r="BP62" i="7"/>
  <c r="BO62" i="8"/>
  <c r="BO105" i="8"/>
  <c r="BO49" i="8"/>
  <c r="BO59" i="8"/>
  <c r="BO78" i="8"/>
  <c r="BQ81" i="7"/>
  <c r="BP24" i="7"/>
  <c r="BO24" i="8"/>
  <c r="BO23" i="8"/>
  <c r="BR19" i="7"/>
  <c r="BP39" i="7"/>
  <c r="BO39" i="8"/>
  <c r="BQ101" i="7"/>
  <c r="BO42" i="8"/>
  <c r="BO37" i="8"/>
  <c r="BQ99" i="7"/>
  <c r="BQ26" i="7"/>
  <c r="BP40" i="7"/>
  <c r="BO40" i="8"/>
  <c r="BP70" i="7"/>
  <c r="BO70" i="8"/>
  <c r="BR76" i="7"/>
  <c r="BR46" i="7"/>
  <c r="BQ53" i="7"/>
  <c r="BQ33" i="7"/>
  <c r="BR71" i="7"/>
  <c r="BP84" i="7"/>
  <c r="BO84" i="8"/>
  <c r="BQ47" i="7"/>
  <c r="BQ56" i="7"/>
  <c r="BP69" i="7"/>
  <c r="BO69" i="8"/>
  <c r="BO14" i="8"/>
  <c r="BO18" i="8"/>
  <c r="BQ27" i="7"/>
  <c r="BQ105" i="7"/>
  <c r="BQ49" i="7"/>
  <c r="BQ37" i="7"/>
  <c r="BQ65" i="7"/>
  <c r="BO11" i="8"/>
  <c r="BP11" i="7"/>
  <c r="BP104" i="7"/>
  <c r="BO104" i="8"/>
  <c r="BO45" i="8"/>
  <c r="BP88" i="7"/>
  <c r="BO88" i="8"/>
  <c r="BO58" i="8"/>
  <c r="BO9" i="8"/>
  <c r="BP68" i="7"/>
  <c r="BO68" i="8"/>
  <c r="BR22" i="7"/>
  <c r="BO63" i="8"/>
  <c r="BQ30" i="7"/>
  <c r="BQ82" i="7"/>
  <c r="BT73" i="7"/>
  <c r="BP85" i="7"/>
  <c r="BO85" i="8"/>
  <c r="BR92" i="7"/>
  <c r="BQ31" i="7"/>
  <c r="BQ83" i="7"/>
  <c r="BP54" i="7"/>
  <c r="BO54" i="8"/>
  <c r="BQ55" i="7"/>
  <c r="BQ94" i="7"/>
  <c r="BO93" i="8"/>
  <c r="BQ58" i="7"/>
  <c r="BO35" i="8"/>
  <c r="BO66" i="8"/>
  <c r="BO21" i="8"/>
  <c r="BO74" i="8"/>
  <c r="BR98" i="7"/>
  <c r="BS102" i="7"/>
  <c r="BP16" i="7"/>
  <c r="BO16" i="8"/>
  <c r="BO73" i="8"/>
  <c r="BQ63" i="7"/>
  <c r="BR38" i="7"/>
  <c r="BR52" i="7"/>
  <c r="BP72" i="7"/>
  <c r="BO72" i="8"/>
  <c r="BO20" i="8"/>
  <c r="BO86" i="8"/>
  <c r="BO10" i="8"/>
  <c r="BP100" i="7"/>
  <c r="BO100" i="8"/>
  <c r="BR87" i="7"/>
  <c r="BP12" i="7"/>
  <c r="BO12" i="8"/>
  <c r="BR80" i="7"/>
  <c r="BQ34" i="7"/>
  <c r="BQ106" i="7"/>
  <c r="BO81" i="8"/>
  <c r="BP57" i="7"/>
  <c r="BO57" i="8"/>
  <c r="BQ61" i="7"/>
  <c r="BP108" i="7"/>
  <c r="BP109" i="8" s="1"/>
  <c r="BO108" i="8"/>
  <c r="BQ25" i="7"/>
  <c r="BO101" i="8"/>
  <c r="BQ77" i="7"/>
  <c r="BQ107" i="7"/>
  <c r="BO99" i="8"/>
  <c r="BO26" i="8"/>
  <c r="BP28" i="7"/>
  <c r="BO28" i="8"/>
  <c r="BR36" i="7"/>
  <c r="BQ89" i="7"/>
  <c r="BQ93" i="7"/>
  <c r="BQ97" i="7"/>
  <c r="BO53" i="8"/>
  <c r="BO33" i="8"/>
  <c r="BO47" i="8"/>
  <c r="BP8" i="7"/>
  <c r="BP103" i="8" s="1"/>
  <c r="BO8" i="8"/>
  <c r="BQ35" i="7"/>
  <c r="BQ66" i="7"/>
  <c r="BO56" i="8"/>
  <c r="BP91" i="7"/>
  <c r="BO91" i="8"/>
  <c r="BP7" i="7"/>
  <c r="BO7" i="8"/>
  <c r="BO36" i="8"/>
  <c r="BO46" i="8"/>
  <c r="BO48" i="8"/>
  <c r="BO71" i="8"/>
  <c r="BO67" i="8"/>
  <c r="BO19" i="8"/>
  <c r="BO96" i="8"/>
  <c r="BO22" i="8"/>
  <c r="BO76" i="8"/>
  <c r="BO98" i="8"/>
  <c r="BO38" i="8"/>
  <c r="BO52" i="8"/>
  <c r="BO87" i="8"/>
  <c r="BO80" i="8"/>
  <c r="BO92" i="8"/>
  <c r="BQ60" i="7"/>
  <c r="BQ21" i="7"/>
  <c r="BQ74" i="7"/>
  <c r="BP29" i="8" l="1"/>
  <c r="BR21" i="7"/>
  <c r="BR107" i="7"/>
  <c r="BQ108" i="7"/>
  <c r="BR108" i="7" s="1"/>
  <c r="BP108" i="8"/>
  <c r="BQ57" i="7"/>
  <c r="BP57" i="8"/>
  <c r="BP34" i="8"/>
  <c r="BP31" i="8"/>
  <c r="BR26" i="7"/>
  <c r="BP9" i="8"/>
  <c r="BP45" i="8"/>
  <c r="BP90" i="8"/>
  <c r="BR15" i="7"/>
  <c r="BP6" i="8"/>
  <c r="BP74" i="8"/>
  <c r="BP46" i="8"/>
  <c r="BR93" i="7"/>
  <c r="BS36" i="7"/>
  <c r="BP77" i="8"/>
  <c r="BR25" i="7"/>
  <c r="BP61" i="8"/>
  <c r="BR94" i="7"/>
  <c r="BQ85" i="7"/>
  <c r="BP85" i="8"/>
  <c r="BP105" i="8"/>
  <c r="BQ69" i="7"/>
  <c r="BP69" i="8"/>
  <c r="BS71" i="7"/>
  <c r="BS76" i="7"/>
  <c r="BP99" i="8"/>
  <c r="BP101" i="8"/>
  <c r="BQ24" i="7"/>
  <c r="BP24" i="8"/>
  <c r="BQ62" i="7"/>
  <c r="BP62" i="8"/>
  <c r="BQ13" i="7"/>
  <c r="BP13" i="8"/>
  <c r="BR90" i="7"/>
  <c r="BQ75" i="7"/>
  <c r="BP75" i="8"/>
  <c r="BR59" i="7"/>
  <c r="BR41" i="7"/>
  <c r="BR6" i="7"/>
  <c r="BR50" i="7"/>
  <c r="BR74" i="7"/>
  <c r="BR60" i="7"/>
  <c r="BR35" i="7"/>
  <c r="BP71" i="8"/>
  <c r="BP97" i="8"/>
  <c r="BP89" i="8"/>
  <c r="BP76" i="8"/>
  <c r="BR77" i="7"/>
  <c r="BP19" i="8"/>
  <c r="BR61" i="7"/>
  <c r="BP106" i="8"/>
  <c r="BQ72" i="7"/>
  <c r="BP72" i="8"/>
  <c r="BS38" i="7"/>
  <c r="BP55" i="8"/>
  <c r="BP83" i="8"/>
  <c r="BP80" i="8"/>
  <c r="BP82" i="8"/>
  <c r="BP52" i="8"/>
  <c r="BP65" i="8"/>
  <c r="BP92" i="8"/>
  <c r="BR105" i="7"/>
  <c r="BP56" i="8"/>
  <c r="BP33" i="8"/>
  <c r="BP96" i="8"/>
  <c r="BR99" i="7"/>
  <c r="BR101" i="7"/>
  <c r="BS19" i="7"/>
  <c r="BP81" i="8"/>
  <c r="BP10" i="8"/>
  <c r="BP20" i="8"/>
  <c r="BP67" i="8"/>
  <c r="BP17" i="8"/>
  <c r="BP38" i="8"/>
  <c r="BR103" i="7"/>
  <c r="BR14" i="7"/>
  <c r="BR43" i="7"/>
  <c r="BP42" i="8"/>
  <c r="BP23" i="8"/>
  <c r="BP78" i="8"/>
  <c r="BP79" i="8"/>
  <c r="BP102" i="8"/>
  <c r="BR66" i="7"/>
  <c r="BQ8" i="7"/>
  <c r="BP8" i="8"/>
  <c r="BP93" i="8"/>
  <c r="BQ28" i="7"/>
  <c r="BP28" i="8"/>
  <c r="BP25" i="8"/>
  <c r="BS52" i="7"/>
  <c r="BR63" i="7"/>
  <c r="BP58" i="8"/>
  <c r="BP94" i="8"/>
  <c r="BP30" i="8"/>
  <c r="BP48" i="8"/>
  <c r="BQ11" i="7"/>
  <c r="BP11" i="8"/>
  <c r="BP37" i="8"/>
  <c r="BR49" i="7"/>
  <c r="BR27" i="7"/>
  <c r="BP47" i="8"/>
  <c r="BP53" i="8"/>
  <c r="BQ39" i="7"/>
  <c r="BP39" i="8"/>
  <c r="BP86" i="8"/>
  <c r="BP98" i="8"/>
  <c r="BR18" i="7"/>
  <c r="BQ51" i="7"/>
  <c r="BP51" i="8"/>
  <c r="BP59" i="8"/>
  <c r="BP41" i="8"/>
  <c r="BP50" i="8"/>
  <c r="BP60" i="8"/>
  <c r="BQ91" i="7"/>
  <c r="BP91" i="8"/>
  <c r="BP35" i="8"/>
  <c r="BR34" i="7"/>
  <c r="BQ12" i="7"/>
  <c r="BP12" i="8"/>
  <c r="BQ100" i="7"/>
  <c r="BP100" i="8"/>
  <c r="BT102" i="7"/>
  <c r="BR58" i="7"/>
  <c r="BQ54" i="7"/>
  <c r="BP54" i="8"/>
  <c r="BR31" i="7"/>
  <c r="BR30" i="7"/>
  <c r="BS22" i="7"/>
  <c r="BR37" i="7"/>
  <c r="BP22" i="8"/>
  <c r="BR47" i="7"/>
  <c r="BR53" i="7"/>
  <c r="BQ40" i="7"/>
  <c r="BP40" i="8"/>
  <c r="BR86" i="7"/>
  <c r="BR9" i="7"/>
  <c r="BR45" i="7"/>
  <c r="BQ44" i="7"/>
  <c r="BP44" i="8"/>
  <c r="BP14" i="8"/>
  <c r="BP43" i="8"/>
  <c r="BQ95" i="7"/>
  <c r="BP95" i="8"/>
  <c r="BP21" i="8"/>
  <c r="BQ7" i="7"/>
  <c r="BQ10" i="8" s="1"/>
  <c r="BP7" i="8"/>
  <c r="BP66" i="8"/>
  <c r="BR97" i="7"/>
  <c r="BR89" i="7"/>
  <c r="BP107" i="8"/>
  <c r="BR106" i="7"/>
  <c r="BS80" i="7"/>
  <c r="BS87" i="7"/>
  <c r="BP63" i="8"/>
  <c r="BQ16" i="7"/>
  <c r="BP16" i="8"/>
  <c r="BS98" i="7"/>
  <c r="BP36" i="8"/>
  <c r="BR55" i="7"/>
  <c r="BR83" i="7"/>
  <c r="BS92" i="7"/>
  <c r="BP87" i="8"/>
  <c r="BR82" i="7"/>
  <c r="BQ68" i="7"/>
  <c r="BP68" i="8"/>
  <c r="BQ88" i="7"/>
  <c r="BP88" i="8"/>
  <c r="BQ104" i="7"/>
  <c r="BP104" i="8"/>
  <c r="BR65" i="7"/>
  <c r="BP49" i="8"/>
  <c r="BP27" i="8"/>
  <c r="BR56" i="7"/>
  <c r="BQ84" i="7"/>
  <c r="BP84" i="8"/>
  <c r="BR33" i="7"/>
  <c r="BS46" i="7"/>
  <c r="BQ70" i="7"/>
  <c r="BP70" i="8"/>
  <c r="BP26" i="8"/>
  <c r="BR81" i="7"/>
  <c r="BR10" i="7"/>
  <c r="BR20" i="7"/>
  <c r="BS48" i="7"/>
  <c r="BQ32" i="7"/>
  <c r="BP32" i="8"/>
  <c r="BR17" i="7"/>
  <c r="BQ17" i="8"/>
  <c r="BP15" i="8"/>
  <c r="BP18" i="8"/>
  <c r="BS96" i="7"/>
  <c r="BR42" i="7"/>
  <c r="BR23" i="7"/>
  <c r="BR78" i="7"/>
  <c r="BQ64" i="7"/>
  <c r="BP64" i="8"/>
  <c r="BR79" i="7"/>
  <c r="BP73" i="8"/>
  <c r="BR29" i="7"/>
  <c r="BS67" i="7"/>
  <c r="BQ106" i="8" l="1"/>
  <c r="BQ109" i="8"/>
  <c r="BQ27" i="8"/>
  <c r="BQ55" i="8"/>
  <c r="BQ23" i="8"/>
  <c r="BS108" i="7"/>
  <c r="BT46" i="7"/>
  <c r="BR84" i="7"/>
  <c r="BQ84" i="8"/>
  <c r="BR104" i="7"/>
  <c r="BQ104" i="8"/>
  <c r="BT98" i="7"/>
  <c r="BS43" i="7"/>
  <c r="BS103" i="7"/>
  <c r="BQ99" i="8"/>
  <c r="BQ98" i="8"/>
  <c r="BS15" i="7"/>
  <c r="BQ26" i="8"/>
  <c r="BQ107" i="8"/>
  <c r="BR64" i="7"/>
  <c r="BQ64" i="8"/>
  <c r="BS23" i="7"/>
  <c r="BS17" i="7"/>
  <c r="BT48" i="7"/>
  <c r="BS10" i="7"/>
  <c r="BQ33" i="8"/>
  <c r="BQ82" i="8"/>
  <c r="BT92" i="7"/>
  <c r="BS55" i="7"/>
  <c r="BS89" i="7"/>
  <c r="BR95" i="7"/>
  <c r="BQ95" i="8"/>
  <c r="BS9" i="7"/>
  <c r="BS47" i="7"/>
  <c r="BR54" i="7"/>
  <c r="BQ54" i="8"/>
  <c r="BS63" i="7"/>
  <c r="BR8" i="7"/>
  <c r="BR97" i="8" s="1"/>
  <c r="BQ8" i="8"/>
  <c r="BT19" i="7"/>
  <c r="BR85" i="7"/>
  <c r="BR86" i="8" s="1"/>
  <c r="BQ85" i="8"/>
  <c r="BQ25" i="8"/>
  <c r="BT36" i="7"/>
  <c r="BS26" i="7"/>
  <c r="BR57" i="7"/>
  <c r="BQ57" i="8"/>
  <c r="BS107" i="7"/>
  <c r="BT67" i="7"/>
  <c r="BQ79" i="8"/>
  <c r="BQ78" i="8"/>
  <c r="BQ42" i="8"/>
  <c r="BQ20" i="8"/>
  <c r="BQ81" i="8"/>
  <c r="BR70" i="7"/>
  <c r="BQ70" i="8"/>
  <c r="BS33" i="7"/>
  <c r="BS56" i="7"/>
  <c r="BS65" i="7"/>
  <c r="BR88" i="7"/>
  <c r="BQ88" i="8"/>
  <c r="BS82" i="7"/>
  <c r="BQ83" i="8"/>
  <c r="BR16" i="7"/>
  <c r="BQ16" i="8"/>
  <c r="BT87" i="7"/>
  <c r="BS106" i="7"/>
  <c r="BQ97" i="8"/>
  <c r="BR7" i="7"/>
  <c r="BQ7" i="8"/>
  <c r="BQ76" i="8"/>
  <c r="BQ71" i="8"/>
  <c r="BQ22" i="8"/>
  <c r="BQ19" i="8"/>
  <c r="BQ38" i="8"/>
  <c r="BQ36" i="8"/>
  <c r="BQ45" i="8"/>
  <c r="BQ86" i="8"/>
  <c r="BQ53" i="8"/>
  <c r="BT22" i="7"/>
  <c r="BQ31" i="8"/>
  <c r="BQ58" i="8"/>
  <c r="BQ34" i="8"/>
  <c r="BR91" i="7"/>
  <c r="BQ91" i="8"/>
  <c r="BS18" i="7"/>
  <c r="BR39" i="7"/>
  <c r="BQ39" i="8"/>
  <c r="BS27" i="7"/>
  <c r="BR28" i="7"/>
  <c r="BQ28" i="8"/>
  <c r="BQ66" i="8"/>
  <c r="BQ96" i="8"/>
  <c r="BS14" i="7"/>
  <c r="BQ101" i="8"/>
  <c r="BQ105" i="8"/>
  <c r="BT38" i="7"/>
  <c r="BQ80" i="8"/>
  <c r="BS35" i="7"/>
  <c r="BS74" i="7"/>
  <c r="BQ73" i="8"/>
  <c r="BS41" i="7"/>
  <c r="BR75" i="7"/>
  <c r="BQ75" i="8"/>
  <c r="BR13" i="7"/>
  <c r="BQ13" i="8"/>
  <c r="BR24" i="7"/>
  <c r="BQ24" i="8"/>
  <c r="BT76" i="7"/>
  <c r="BR69" i="7"/>
  <c r="BQ69" i="8"/>
  <c r="BQ94" i="8"/>
  <c r="BS25" i="7"/>
  <c r="BQ93" i="8"/>
  <c r="BQ21" i="8"/>
  <c r="BS29" i="7"/>
  <c r="BR68" i="7"/>
  <c r="BQ68" i="8"/>
  <c r="BQ52" i="8"/>
  <c r="BT80" i="7"/>
  <c r="BQ89" i="8"/>
  <c r="BQ9" i="8"/>
  <c r="BQ47" i="8"/>
  <c r="BS37" i="7"/>
  <c r="BS30" i="7"/>
  <c r="BR51" i="7"/>
  <c r="BQ51" i="8"/>
  <c r="BS49" i="7"/>
  <c r="BQ63" i="8"/>
  <c r="BQ67" i="8"/>
  <c r="BR72" i="7"/>
  <c r="BQ72" i="8"/>
  <c r="BQ61" i="8"/>
  <c r="BS77" i="7"/>
  <c r="BS60" i="7"/>
  <c r="BS50" i="7"/>
  <c r="BS6" i="7"/>
  <c r="BS59" i="7"/>
  <c r="BS90" i="7"/>
  <c r="BR62" i="7"/>
  <c r="BQ62" i="8"/>
  <c r="BT71" i="7"/>
  <c r="BT96" i="7"/>
  <c r="BQ56" i="8"/>
  <c r="BQ65" i="8"/>
  <c r="BR44" i="7"/>
  <c r="BQ44" i="8"/>
  <c r="BR40" i="7"/>
  <c r="BQ40" i="8"/>
  <c r="BR12" i="7"/>
  <c r="BQ12" i="8"/>
  <c r="BQ18" i="8"/>
  <c r="BQ14" i="8"/>
  <c r="BS99" i="7"/>
  <c r="BQ92" i="8"/>
  <c r="BQ87" i="8"/>
  <c r="BS61" i="7"/>
  <c r="BQ35" i="8"/>
  <c r="BQ74" i="8"/>
  <c r="BQ102" i="8"/>
  <c r="BQ41" i="8"/>
  <c r="BQ29" i="8"/>
  <c r="BS79" i="7"/>
  <c r="BS78" i="7"/>
  <c r="BS42" i="7"/>
  <c r="BR32" i="7"/>
  <c r="BR37" i="8" s="1"/>
  <c r="BQ32" i="8"/>
  <c r="BS20" i="7"/>
  <c r="BS81" i="7"/>
  <c r="BS83" i="7"/>
  <c r="BS97" i="7"/>
  <c r="BS45" i="7"/>
  <c r="BS86" i="7"/>
  <c r="BS53" i="7"/>
  <c r="BQ37" i="8"/>
  <c r="BQ30" i="8"/>
  <c r="BS31" i="7"/>
  <c r="BS58" i="7"/>
  <c r="BR58" i="8"/>
  <c r="BR100" i="7"/>
  <c r="BR101" i="8" s="1"/>
  <c r="BQ100" i="8"/>
  <c r="BS34" i="7"/>
  <c r="BR34" i="8"/>
  <c r="BQ49" i="8"/>
  <c r="BR11" i="7"/>
  <c r="BQ11" i="8"/>
  <c r="BT52" i="7"/>
  <c r="BS66" i="7"/>
  <c r="BQ43" i="8"/>
  <c r="BQ103" i="8"/>
  <c r="BQ48" i="8"/>
  <c r="BS101" i="7"/>
  <c r="BQ46" i="8"/>
  <c r="BS105" i="7"/>
  <c r="BQ77" i="8"/>
  <c r="BQ60" i="8"/>
  <c r="BQ50" i="8"/>
  <c r="BQ6" i="8"/>
  <c r="BQ59" i="8"/>
  <c r="BQ90" i="8"/>
  <c r="BS94" i="7"/>
  <c r="BR94" i="8"/>
  <c r="BS93" i="7"/>
  <c r="BQ15" i="8"/>
  <c r="BQ108" i="8"/>
  <c r="BS21" i="7"/>
  <c r="BR17" i="8" l="1"/>
  <c r="BR83" i="8"/>
  <c r="BR108" i="8"/>
  <c r="BT108" i="7"/>
  <c r="BT90" i="7"/>
  <c r="BT50" i="7"/>
  <c r="BS13" i="7"/>
  <c r="BR13" i="8"/>
  <c r="BR35" i="8"/>
  <c r="BT14" i="7"/>
  <c r="BS39" i="7"/>
  <c r="BR39" i="8"/>
  <c r="BS88" i="7"/>
  <c r="BR88" i="8"/>
  <c r="BT56" i="7"/>
  <c r="BS70" i="7"/>
  <c r="BR70" i="8"/>
  <c r="BR23" i="8"/>
  <c r="BR67" i="8"/>
  <c r="BT15" i="7"/>
  <c r="BT103" i="7"/>
  <c r="BS84" i="7"/>
  <c r="BR84" i="8"/>
  <c r="BT101" i="7"/>
  <c r="BR66" i="8"/>
  <c r="BT97" i="7"/>
  <c r="BR22" i="8"/>
  <c r="BS44" i="7"/>
  <c r="BR44" i="8"/>
  <c r="BR59" i="8"/>
  <c r="BR60" i="8"/>
  <c r="BS51" i="7"/>
  <c r="BR51" i="8"/>
  <c r="BT37" i="7"/>
  <c r="BS68" i="7"/>
  <c r="BR68" i="8"/>
  <c r="BR65" i="8"/>
  <c r="BR33" i="8"/>
  <c r="BT107" i="7"/>
  <c r="BT26" i="7"/>
  <c r="BT23" i="7"/>
  <c r="BR43" i="8"/>
  <c r="BR93" i="8"/>
  <c r="BR71" i="8"/>
  <c r="BT105" i="7"/>
  <c r="BT66" i="7"/>
  <c r="BS11" i="7"/>
  <c r="BR11" i="8"/>
  <c r="BR31" i="8"/>
  <c r="BR53" i="8"/>
  <c r="BR45" i="8"/>
  <c r="BR80" i="8"/>
  <c r="BR46" i="8"/>
  <c r="BT20" i="7"/>
  <c r="BT42" i="7"/>
  <c r="BT79" i="7"/>
  <c r="BT61" i="7"/>
  <c r="BR99" i="8"/>
  <c r="BR36" i="8"/>
  <c r="BS62" i="7"/>
  <c r="BR62" i="8"/>
  <c r="BT59" i="7"/>
  <c r="BT6" i="7"/>
  <c r="BT60" i="7"/>
  <c r="BR49" i="8"/>
  <c r="BR30" i="8"/>
  <c r="BR29" i="8"/>
  <c r="BR25" i="8"/>
  <c r="BS69" i="7"/>
  <c r="BR69" i="8"/>
  <c r="BS24" i="7"/>
  <c r="BR24" i="8"/>
  <c r="BS75" i="7"/>
  <c r="BR75" i="8"/>
  <c r="BR74" i="8"/>
  <c r="BT27" i="7"/>
  <c r="BT18" i="7"/>
  <c r="BR106" i="8"/>
  <c r="BT82" i="7"/>
  <c r="BT65" i="7"/>
  <c r="BT33" i="7"/>
  <c r="BS85" i="7"/>
  <c r="BR85" i="8"/>
  <c r="BS8" i="7"/>
  <c r="BR8" i="8"/>
  <c r="BS54" i="7"/>
  <c r="BR54" i="8"/>
  <c r="BT9" i="7"/>
  <c r="BT89" i="7"/>
  <c r="BR10" i="8"/>
  <c r="BT43" i="7"/>
  <c r="BS104" i="7"/>
  <c r="BR104" i="8"/>
  <c r="BT81" i="7"/>
  <c r="BS32" i="7"/>
  <c r="BR32" i="8"/>
  <c r="BT78" i="7"/>
  <c r="BR76" i="8"/>
  <c r="BR38" i="8"/>
  <c r="BR73" i="8"/>
  <c r="BT77" i="7"/>
  <c r="BT41" i="7"/>
  <c r="BS28" i="7"/>
  <c r="BR28" i="8"/>
  <c r="BS91" i="7"/>
  <c r="BR91" i="8"/>
  <c r="BS7" i="7"/>
  <c r="BS108" i="8" s="1"/>
  <c r="BR7" i="8"/>
  <c r="BR92" i="8"/>
  <c r="BR96" i="8"/>
  <c r="BR19" i="8"/>
  <c r="BR48" i="8"/>
  <c r="BR107" i="8"/>
  <c r="BR26" i="8"/>
  <c r="BT63" i="7"/>
  <c r="BT47" i="7"/>
  <c r="BS95" i="7"/>
  <c r="BR95" i="8"/>
  <c r="BR55" i="8"/>
  <c r="BT94" i="7"/>
  <c r="BR105" i="8"/>
  <c r="BT34" i="7"/>
  <c r="BT58" i="7"/>
  <c r="BT86" i="7"/>
  <c r="BT83" i="7"/>
  <c r="BR20" i="8"/>
  <c r="BR42" i="8"/>
  <c r="BR79" i="8"/>
  <c r="BR61" i="8"/>
  <c r="BR6" i="8"/>
  <c r="BT35" i="7"/>
  <c r="BR27" i="8"/>
  <c r="BR18" i="8"/>
  <c r="BR82" i="8"/>
  <c r="BR9" i="8"/>
  <c r="BR89" i="8"/>
  <c r="BT55" i="7"/>
  <c r="BR21" i="8"/>
  <c r="BT21" i="7"/>
  <c r="BT93" i="7"/>
  <c r="BS100" i="7"/>
  <c r="BR100" i="8"/>
  <c r="BT31" i="7"/>
  <c r="BT53" i="7"/>
  <c r="BT45" i="7"/>
  <c r="BR98" i="8"/>
  <c r="BR81" i="8"/>
  <c r="BR78" i="8"/>
  <c r="BT99" i="7"/>
  <c r="BS12" i="7"/>
  <c r="BR12" i="8"/>
  <c r="BS40" i="7"/>
  <c r="BR40" i="8"/>
  <c r="BR90" i="8"/>
  <c r="BR102" i="8"/>
  <c r="BR50" i="8"/>
  <c r="BR77" i="8"/>
  <c r="BS72" i="7"/>
  <c r="BR72" i="8"/>
  <c r="BT49" i="7"/>
  <c r="BT30" i="7"/>
  <c r="BT29" i="7"/>
  <c r="BT25" i="7"/>
  <c r="BR41" i="8"/>
  <c r="BT74" i="7"/>
  <c r="BR14" i="8"/>
  <c r="BT106" i="7"/>
  <c r="BS16" i="7"/>
  <c r="BR16" i="8"/>
  <c r="BR56" i="8"/>
  <c r="BS57" i="7"/>
  <c r="BR57" i="8"/>
  <c r="BR63" i="8"/>
  <c r="BR47" i="8"/>
  <c r="BR87" i="8"/>
  <c r="BT10" i="7"/>
  <c r="BT17" i="7"/>
  <c r="BS64" i="7"/>
  <c r="BR64" i="8"/>
  <c r="BR15" i="8"/>
  <c r="BR103" i="8"/>
  <c r="BR52" i="8"/>
  <c r="BS47" i="8" l="1"/>
  <c r="BT72" i="7"/>
  <c r="BS72" i="8"/>
  <c r="BS55" i="8"/>
  <c r="BS34" i="8"/>
  <c r="BT95" i="7"/>
  <c r="BS95" i="8"/>
  <c r="BT104" i="7"/>
  <c r="BS104" i="8"/>
  <c r="BS67" i="8"/>
  <c r="BS18" i="8"/>
  <c r="BS60" i="8"/>
  <c r="BS6" i="8"/>
  <c r="BS61" i="8"/>
  <c r="BS42" i="8"/>
  <c r="BS10" i="8"/>
  <c r="BS53" i="8"/>
  <c r="BT7" i="7"/>
  <c r="BT108" i="8" s="1"/>
  <c r="BS7" i="8"/>
  <c r="BS52" i="8"/>
  <c r="BS48" i="8"/>
  <c r="BS87" i="8"/>
  <c r="BS22" i="8"/>
  <c r="BS96" i="8"/>
  <c r="BS46" i="8"/>
  <c r="BS80" i="8"/>
  <c r="BS43" i="8"/>
  <c r="BS33" i="8"/>
  <c r="BS82" i="8"/>
  <c r="BT62" i="7"/>
  <c r="BS62" i="8"/>
  <c r="BS105" i="8"/>
  <c r="BS97" i="8"/>
  <c r="BT39" i="7"/>
  <c r="BS39" i="8"/>
  <c r="BS90" i="8"/>
  <c r="BS98" i="8"/>
  <c r="BT64" i="7"/>
  <c r="BS64" i="8"/>
  <c r="BT57" i="7"/>
  <c r="BS57" i="8"/>
  <c r="BS38" i="8"/>
  <c r="BS99" i="8"/>
  <c r="BT100" i="7"/>
  <c r="BS100" i="8"/>
  <c r="BS83" i="8"/>
  <c r="BS58" i="8"/>
  <c r="BS77" i="8"/>
  <c r="BT32" i="7"/>
  <c r="BS32" i="8"/>
  <c r="BT54" i="7"/>
  <c r="BS54" i="8"/>
  <c r="BT85" i="7"/>
  <c r="BS85" i="8"/>
  <c r="BS27" i="8"/>
  <c r="BT75" i="7"/>
  <c r="BS75" i="8"/>
  <c r="BT69" i="7"/>
  <c r="BS69" i="8"/>
  <c r="BS102" i="8"/>
  <c r="BS59" i="8"/>
  <c r="BS79" i="8"/>
  <c r="BS20" i="8"/>
  <c r="BT11" i="7"/>
  <c r="BS11" i="8"/>
  <c r="BS23" i="8"/>
  <c r="BT68" i="7"/>
  <c r="BS68" i="8"/>
  <c r="BT51" i="7"/>
  <c r="BS51" i="8"/>
  <c r="BS15" i="8"/>
  <c r="BS14" i="8"/>
  <c r="BT13" i="7"/>
  <c r="BS13" i="8"/>
  <c r="BS86" i="8"/>
  <c r="BS92" i="8"/>
  <c r="BT8" i="7"/>
  <c r="BS8" i="8"/>
  <c r="BT24" i="7"/>
  <c r="BS24" i="8"/>
  <c r="BS101" i="8"/>
  <c r="BS103" i="8"/>
  <c r="BS56" i="8"/>
  <c r="BS29" i="8"/>
  <c r="BS49" i="8"/>
  <c r="BS71" i="8"/>
  <c r="BT12" i="7"/>
  <c r="BS12" i="8"/>
  <c r="BS21" i="8"/>
  <c r="BT28" i="7"/>
  <c r="BS28" i="8"/>
  <c r="BS89" i="8"/>
  <c r="BS26" i="8"/>
  <c r="BT16" i="7"/>
  <c r="BS16" i="8"/>
  <c r="BS76" i="8"/>
  <c r="BS17" i="8"/>
  <c r="BS19" i="8"/>
  <c r="BS106" i="8"/>
  <c r="BS74" i="8"/>
  <c r="BS25" i="8"/>
  <c r="BS30" i="8"/>
  <c r="BT40" i="7"/>
  <c r="BS40" i="8"/>
  <c r="BS45" i="8"/>
  <c r="BS31" i="8"/>
  <c r="BS93" i="8"/>
  <c r="BS35" i="8"/>
  <c r="BS94" i="8"/>
  <c r="BS63" i="8"/>
  <c r="BT91" i="7"/>
  <c r="BS91" i="8"/>
  <c r="BS41" i="8"/>
  <c r="BS78" i="8"/>
  <c r="BS81" i="8"/>
  <c r="BS9" i="8"/>
  <c r="BS36" i="8"/>
  <c r="BS65" i="8"/>
  <c r="BS73" i="8"/>
  <c r="BS66" i="8"/>
  <c r="BS107" i="8"/>
  <c r="BS37" i="8"/>
  <c r="BT44" i="7"/>
  <c r="BS44" i="8"/>
  <c r="BT84" i="7"/>
  <c r="BS84" i="8"/>
  <c r="BT70" i="7"/>
  <c r="BS70" i="8"/>
  <c r="BT88" i="7"/>
  <c r="BS88" i="8"/>
  <c r="BS50" i="8"/>
  <c r="BT71" i="8" l="1"/>
  <c r="BT15" i="8"/>
  <c r="BT44" i="8"/>
  <c r="BT92" i="8"/>
  <c r="BT23" i="8"/>
  <c r="BT59" i="8"/>
  <c r="BT77" i="8"/>
  <c r="BT99" i="8"/>
  <c r="BT96" i="8"/>
  <c r="BT73" i="8"/>
  <c r="BT41" i="8"/>
  <c r="BT31" i="8"/>
  <c r="BT97" i="8"/>
  <c r="BT68" i="8"/>
  <c r="BT54" i="8"/>
  <c r="BT29" i="8"/>
  <c r="BT10" i="8"/>
  <c r="BT62" i="8"/>
  <c r="BT93" i="8"/>
  <c r="BT30" i="8"/>
  <c r="BT88" i="8"/>
  <c r="BT16" i="8"/>
  <c r="BT6" i="8"/>
  <c r="BT28" i="8"/>
  <c r="BT37" i="8"/>
  <c r="BT8" i="8"/>
  <c r="BT94" i="8"/>
  <c r="BT25" i="8"/>
  <c r="BT13" i="8"/>
  <c r="BT26" i="8"/>
  <c r="BT11" i="8"/>
  <c r="BT75" i="8"/>
  <c r="BT89" i="8"/>
  <c r="BT53" i="8"/>
  <c r="BT60" i="8"/>
  <c r="BT7" i="8"/>
  <c r="BT80" i="8"/>
  <c r="BT52" i="8"/>
  <c r="BT22" i="8"/>
  <c r="BT48" i="8"/>
  <c r="BT76" i="8"/>
  <c r="BT19" i="8"/>
  <c r="BT98" i="8"/>
  <c r="BT36" i="8"/>
  <c r="BT50" i="8"/>
  <c r="BT65" i="8"/>
  <c r="BT104" i="8"/>
  <c r="BT95" i="8"/>
  <c r="BT45" i="8"/>
  <c r="BT74" i="8"/>
  <c r="BT84" i="8"/>
  <c r="BT87" i="8"/>
  <c r="BT20" i="8"/>
  <c r="BT27" i="8"/>
  <c r="BT58" i="8"/>
  <c r="BT40" i="8"/>
  <c r="BT103" i="8"/>
  <c r="BT61" i="8"/>
  <c r="BT18" i="8"/>
  <c r="BT86" i="8"/>
  <c r="BT12" i="8"/>
  <c r="BT17" i="8"/>
  <c r="BT51" i="8"/>
  <c r="BT85" i="8"/>
  <c r="BT43" i="8"/>
  <c r="BT38" i="8"/>
  <c r="BT21" i="8"/>
  <c r="BT64" i="8"/>
  <c r="BT39" i="8"/>
  <c r="BT42" i="8"/>
  <c r="BT34" i="8"/>
  <c r="BT107" i="8"/>
  <c r="BT78" i="8"/>
  <c r="BT106" i="8"/>
  <c r="BT33" i="8"/>
  <c r="BT32" i="8"/>
  <c r="BT100" i="8"/>
  <c r="BT14" i="8"/>
  <c r="BT70" i="8"/>
  <c r="BT79" i="8"/>
  <c r="BT91" i="8"/>
  <c r="BT83" i="8"/>
  <c r="BT67" i="8"/>
  <c r="BT101" i="8"/>
  <c r="BT102" i="8"/>
  <c r="BT55" i="8"/>
  <c r="BT24" i="8"/>
  <c r="BT81" i="8"/>
  <c r="BT35" i="8"/>
  <c r="BT90" i="8"/>
  <c r="BT105" i="8"/>
  <c r="BT69" i="8"/>
  <c r="BT82" i="8"/>
  <c r="BT47" i="8"/>
  <c r="BT49" i="8"/>
  <c r="BT57" i="8"/>
  <c r="BT56" i="8"/>
  <c r="BT66" i="8"/>
  <c r="BT9" i="8"/>
  <c r="BT63" i="8"/>
  <c r="BT72" i="8"/>
  <c r="BT46" i="8"/>
</calcChain>
</file>

<file path=xl/sharedStrings.xml><?xml version="1.0" encoding="utf-8"?>
<sst xmlns="http://schemas.openxmlformats.org/spreadsheetml/2006/main" count="1849" uniqueCount="488">
  <si>
    <t>Orálek Daniel</t>
  </si>
  <si>
    <t>MB</t>
  </si>
  <si>
    <t>AC Moravská Slávia</t>
  </si>
  <si>
    <t>Vabroušek Petr</t>
  </si>
  <si>
    <t>Author Tufo Trilife Zlín</t>
  </si>
  <si>
    <t>Kovář Michal</t>
  </si>
  <si>
    <t>TJ Slavoj Banes Pacov</t>
  </si>
  <si>
    <t>Ekl Tomáš</t>
  </si>
  <si>
    <t>MA</t>
  </si>
  <si>
    <t>Iron Stars Beroun</t>
  </si>
  <si>
    <t>Krejčí Karel</t>
  </si>
  <si>
    <t>TRISK Č.Budějovice</t>
  </si>
  <si>
    <t>Hostička Jan</t>
  </si>
  <si>
    <t>Malík Vít</t>
  </si>
  <si>
    <t>Rožmberské sklepy Borovany</t>
  </si>
  <si>
    <t>Kopecký Martin</t>
  </si>
  <si>
    <t>Vondrák Zbyněk</t>
  </si>
  <si>
    <t>Vinařství Vondrák Mělník</t>
  </si>
  <si>
    <t>Havel Filip</t>
  </si>
  <si>
    <t>ASK Elna Počerady</t>
  </si>
  <si>
    <t>Uhlíř Radek</t>
  </si>
  <si>
    <t>Kriegelová Kateřina</t>
  </si>
  <si>
    <t>ZA</t>
  </si>
  <si>
    <t>Habara Jaromir</t>
  </si>
  <si>
    <t>Jihočeský běžecký pohár</t>
  </si>
  <si>
    <t>Křeček Tomáš</t>
  </si>
  <si>
    <t>Šarlinger Ivan</t>
  </si>
  <si>
    <t>SC Marathon Plzeň</t>
  </si>
  <si>
    <t>Lácha Pavel</t>
  </si>
  <si>
    <t>BH triatlon ČB</t>
  </si>
  <si>
    <t>Diviš Jiří</t>
  </si>
  <si>
    <t>CYKLOEXTRA Cannodale team</t>
  </si>
  <si>
    <t>Vaněček Michael</t>
  </si>
  <si>
    <t>ŠuTri Prachatice</t>
  </si>
  <si>
    <t>Haničinec Tomáš</t>
  </si>
  <si>
    <t>Nerad Karel</t>
  </si>
  <si>
    <t>ProBěh.cz</t>
  </si>
  <si>
    <t>Vacarda Vladimír</t>
  </si>
  <si>
    <t>MC</t>
  </si>
  <si>
    <t>AC Slovan Liberec</t>
  </si>
  <si>
    <t>Doucha Jiří</t>
  </si>
  <si>
    <t>Hvězda Pardubice</t>
  </si>
  <si>
    <t>Sedlák Pavel</t>
  </si>
  <si>
    <t>Klein Pavel</t>
  </si>
  <si>
    <t>SK Týn</t>
  </si>
  <si>
    <t>Zbíralová Radka</t>
  </si>
  <si>
    <t>ZB</t>
  </si>
  <si>
    <t>MK Kladno</t>
  </si>
  <si>
    <t>Velička Ondřej</t>
  </si>
  <si>
    <t>Bystřice pod Hostýnem</t>
  </si>
  <si>
    <t>Opolecký Martin</t>
  </si>
  <si>
    <t>SK Vinohrady</t>
  </si>
  <si>
    <t>Svozil Libor</t>
  </si>
  <si>
    <t>MK Seitl Ostrava</t>
  </si>
  <si>
    <t>Hokeš Martin</t>
  </si>
  <si>
    <t>Coufal Petr</t>
  </si>
  <si>
    <t>veterina Poděbrady</t>
  </si>
  <si>
    <t>Švanda Petr</t>
  </si>
  <si>
    <t>Helcmanovský Peter</t>
  </si>
  <si>
    <t>AC MAGEO Praha</t>
  </si>
  <si>
    <t>Kolář Martin</t>
  </si>
  <si>
    <t>HAMJ Úsilné</t>
  </si>
  <si>
    <t>Macek Petr</t>
  </si>
  <si>
    <t>Pillar Ladislav</t>
  </si>
  <si>
    <t>MD</t>
  </si>
  <si>
    <t>GW Lomnice/Lužnicí</t>
  </si>
  <si>
    <t>Dragan Ćirić</t>
  </si>
  <si>
    <t>ARK Tron</t>
  </si>
  <si>
    <t>Hrabuška Jaroslav</t>
  </si>
  <si>
    <t>Kmuníček Miloš</t>
  </si>
  <si>
    <t>Maratón klub Kladno</t>
  </si>
  <si>
    <t>Mastný Martin</t>
  </si>
  <si>
    <t>Řevnice</t>
  </si>
  <si>
    <t>Círal František</t>
  </si>
  <si>
    <t>Dvory nad Lužnicí</t>
  </si>
  <si>
    <t>Randjelovic Miroslav</t>
  </si>
  <si>
    <t>Vakrčka Pavel</t>
  </si>
  <si>
    <t>Ústí nad Labem</t>
  </si>
  <si>
    <t>Rybáčková Soňa</t>
  </si>
  <si>
    <t>MK KLadno</t>
  </si>
  <si>
    <t>Rataj Stanislav</t>
  </si>
  <si>
    <t>Lukostřelec.cz</t>
  </si>
  <si>
    <t>Stehlík Pavel</t>
  </si>
  <si>
    <t>VP AGRO</t>
  </si>
  <si>
    <t>Ulma Tomáš</t>
  </si>
  <si>
    <t>Praha</t>
  </si>
  <si>
    <t>Šimek Miroslav</t>
  </si>
  <si>
    <t>TC Dvořák Č. Budějovice</t>
  </si>
  <si>
    <t>Tůma  Jaroslav</t>
  </si>
  <si>
    <t>SK EGO Šindlovy Dvory</t>
  </si>
  <si>
    <t>Pinl Michal</t>
  </si>
  <si>
    <t>Jihočeský Klub Maratonců</t>
  </si>
  <si>
    <t>Kohoutová Věra</t>
  </si>
  <si>
    <t>PRAHA 8</t>
  </si>
  <si>
    <t>Válek Petr</t>
  </si>
  <si>
    <t>Maraton Klub Kladno</t>
  </si>
  <si>
    <t>Milanovic Zarija</t>
  </si>
  <si>
    <t>Panorama</t>
  </si>
  <si>
    <t>Kolář Ivan</t>
  </si>
  <si>
    <t>Arpida České Budějovice</t>
  </si>
  <si>
    <t>Beránek Josef</t>
  </si>
  <si>
    <t>Dubský Roman</t>
  </si>
  <si>
    <t>SK Přibyslav</t>
  </si>
  <si>
    <t>Hodr David</t>
  </si>
  <si>
    <t>EP Energy Merida Biking Team</t>
  </si>
  <si>
    <t>Jančář Stanislav</t>
  </si>
  <si>
    <t>Hrček Petr</t>
  </si>
  <si>
    <t>Brothánek Antonín</t>
  </si>
  <si>
    <t>TC Dvořák</t>
  </si>
  <si>
    <t>Pilík Stanislav</t>
  </si>
  <si>
    <t>Panský Mlýn Rakovník</t>
  </si>
  <si>
    <t>Coufal Patrik</t>
  </si>
  <si>
    <t>Hospic Prachatice</t>
  </si>
  <si>
    <t>Gruberova Marketa</t>
  </si>
  <si>
    <t>Vasilev Petr</t>
  </si>
  <si>
    <t>AC Mageo</t>
  </si>
  <si>
    <t>Bayerová Lenka</t>
  </si>
  <si>
    <t>TJ Sokol Unhošť</t>
  </si>
  <si>
    <t>Hons Pavel</t>
  </si>
  <si>
    <t>Maratón Klub Kladno</t>
  </si>
  <si>
    <t>Kocourek Jan</t>
  </si>
  <si>
    <t>SAYERLACK Prachatice</t>
  </si>
  <si>
    <t>Kubičková Eliška Anna</t>
  </si>
  <si>
    <t>SK Kotlářka</t>
  </si>
  <si>
    <t>Plachý Zdeněk</t>
  </si>
  <si>
    <t>Macek Tomáš</t>
  </si>
  <si>
    <t>Paleček Vladimír</t>
  </si>
  <si>
    <t>TJ Doudleby</t>
  </si>
  <si>
    <t>Vostrý Miroslav</t>
  </si>
  <si>
    <t>Brossaud Jack</t>
  </si>
  <si>
    <t>JBP</t>
  </si>
  <si>
    <t>Krumer Miroslav</t>
  </si>
  <si>
    <t>MK Ostrov</t>
  </si>
  <si>
    <t>Kyselý Petr</t>
  </si>
  <si>
    <t>TJ Zduchovice</t>
  </si>
  <si>
    <t>Rokos Ivan</t>
  </si>
  <si>
    <t>Jiskra Třeboň</t>
  </si>
  <si>
    <t>Bartoš Miroslav</t>
  </si>
  <si>
    <t>BK Louny</t>
  </si>
  <si>
    <t>Němečková Martina</t>
  </si>
  <si>
    <t>SK 4 DV ČB</t>
  </si>
  <si>
    <t>Dolejš Jan</t>
  </si>
  <si>
    <t>TJ Sokol Unhošt'</t>
  </si>
  <si>
    <t>Drázda Petr</t>
  </si>
  <si>
    <t>Bokarev Aleksandar</t>
  </si>
  <si>
    <t>OAK Beograd</t>
  </si>
  <si>
    <t>Srecko Micic</t>
  </si>
  <si>
    <t>AK Veteran - Beograd</t>
  </si>
  <si>
    <t>Gregor Rosťa</t>
  </si>
  <si>
    <t>Gazda Martin</t>
  </si>
  <si>
    <t>Drygalski Dominik</t>
  </si>
  <si>
    <t>42195 Bydgoszcz</t>
  </si>
  <si>
    <t>Svoboda Václav</t>
  </si>
  <si>
    <t>JKM Č.Budějovice</t>
  </si>
  <si>
    <t>Kmuníčková Jana</t>
  </si>
  <si>
    <t>Sadílek Václav</t>
  </si>
  <si>
    <t>TJ Sokol Albrechtice</t>
  </si>
  <si>
    <t>Kleinová Petra</t>
  </si>
  <si>
    <t>Tůma František</t>
  </si>
  <si>
    <t>Stolín Josef</t>
  </si>
  <si>
    <t>Relative Team</t>
  </si>
  <si>
    <t>Zeman Pavel</t>
  </si>
  <si>
    <t>Traged team</t>
  </si>
  <si>
    <t>Kopecký Zdenek</t>
  </si>
  <si>
    <t>ME</t>
  </si>
  <si>
    <t>Budvar</t>
  </si>
  <si>
    <t>Ge Evžen</t>
  </si>
  <si>
    <t>Trailpoint</t>
  </si>
  <si>
    <t>Pártl Roman</t>
  </si>
  <si>
    <t>Pproma Choceň</t>
  </si>
  <si>
    <t>Helm František</t>
  </si>
  <si>
    <t>České Budějovice</t>
  </si>
  <si>
    <t>Ondruš Jan</t>
  </si>
  <si>
    <t>Podmelova Vilma</t>
  </si>
  <si>
    <t>Sýkorová Klára</t>
  </si>
  <si>
    <t>Havel Milan</t>
  </si>
  <si>
    <t>Zdouň Hrádek</t>
  </si>
  <si>
    <t>Běhounek Rostislav</t>
  </si>
  <si>
    <t>Tragéd Team</t>
  </si>
  <si>
    <t>Eilmsteinerová Helena</t>
  </si>
  <si>
    <t>Fuksa Karel</t>
  </si>
  <si>
    <t>Moravská Slavia Brno</t>
  </si>
  <si>
    <t>čas</t>
  </si>
  <si>
    <t>s.č.</t>
  </si>
  <si>
    <t>jméno</t>
  </si>
  <si>
    <t>kat</t>
  </si>
  <si>
    <t>poř_kat</t>
  </si>
  <si>
    <t>klub</t>
  </si>
  <si>
    <t>poř</t>
  </si>
  <si>
    <t>DNF</t>
  </si>
  <si>
    <t>Patera Miroslav</t>
  </si>
  <si>
    <t>Navrátil Karel</t>
  </si>
  <si>
    <t>Antonnová Zdeňka</t>
  </si>
  <si>
    <t>Falta Hynek</t>
  </si>
  <si>
    <t>Krátký Jiří</t>
  </si>
  <si>
    <t>Voráček Karel</t>
  </si>
  <si>
    <t>Brněnská skupina převá...</t>
  </si>
  <si>
    <t>Cyklo Velešín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</si>
  <si>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</si>
  <si>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</si>
  <si>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</si>
  <si>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</si>
  <si>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</si>
  <si>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</si>
  <si>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</si>
  <si>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</si>
  <si>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</si>
  <si>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</si>
  <si>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</si>
  <si>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</si>
  <si>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</si>
  <si>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</si>
  <si>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</si>
  <si>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</si>
  <si>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</si>
  <si>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</si>
  <si>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</si>
  <si>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</si>
  <si>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</si>
  <si>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</si>
  <si>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</si>
  <si>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</si>
  <si>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</si>
  <si>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</si>
  <si>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</si>
  <si>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</si>
  <si>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</si>
  <si>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</si>
  <si>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</si>
  <si>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</si>
  <si>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</si>
  <si>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</si>
  <si>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</si>
  <si>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</si>
  <si>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</si>
  <si>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</si>
  <si>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</si>
  <si>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</si>
  <si>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</si>
  <si>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</si>
  <si>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</si>
  <si>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</si>
  <si>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</si>
  <si>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</si>
  <si>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</si>
  <si>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</si>
  <si>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</si>
  <si>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</si>
  <si>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</si>
  <si>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</si>
  <si>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</si>
  <si>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</si>
  <si>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</si>
  <si>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</si>
  <si>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</si>
  <si>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</si>
  <si>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</si>
  <si>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</si>
  <si>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</si>
  <si>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</si>
  <si>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</si>
  <si>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roč</t>
  </si>
  <si>
    <t>Tabulka časů v jednotlivých kolech</t>
  </si>
  <si>
    <t>MEZIČASY</t>
  </si>
  <si>
    <t>7. BUDĚJOVICKÝ MERCURY MARATON 2014</t>
  </si>
  <si>
    <t>ČASY V JEDNOTLIVÝCH KOLECH</t>
  </si>
  <si>
    <t>POŘADÍ NA MEZIČASECH</t>
  </si>
  <si>
    <t>Pořadí na mezičasech v jednotlivých kolech</t>
  </si>
  <si>
    <t>celk. čas</t>
  </si>
  <si>
    <t>číslo kola   &gt; &gt; &gt;</t>
  </si>
  <si>
    <t>Tabulka mezičasů a pořadí po 4 km</t>
  </si>
  <si>
    <t>4 km</t>
  </si>
  <si>
    <t>8 km</t>
  </si>
  <si>
    <t>12 km</t>
  </si>
  <si>
    <t>16 km</t>
  </si>
  <si>
    <t>20 km</t>
  </si>
  <si>
    <t>24 km</t>
  </si>
  <si>
    <t>28 km</t>
  </si>
  <si>
    <t>32 km</t>
  </si>
  <si>
    <t>36 km</t>
  </si>
  <si>
    <t>40 km</t>
  </si>
  <si>
    <t>42 km</t>
  </si>
  <si>
    <t xml:space="preserve"> 4 km</t>
  </si>
  <si>
    <t xml:space="preserve"> 8 km</t>
  </si>
  <si>
    <t xml:space="preserve"> 12 km</t>
  </si>
  <si>
    <t xml:space="preserve"> 16 km</t>
  </si>
  <si>
    <t xml:space="preserve"> 20 km</t>
  </si>
  <si>
    <t xml:space="preserve"> 24 km</t>
  </si>
  <si>
    <t xml:space="preserve"> 28 km</t>
  </si>
  <si>
    <t xml:space="preserve"> 32 km</t>
  </si>
  <si>
    <t xml:space="preserve"> 36 km</t>
  </si>
  <si>
    <t xml:space="preserve"> 40 km</t>
  </si>
  <si>
    <t xml:space="preserve"> 42 km</t>
  </si>
  <si>
    <t>Tabulka mezičasů po jednotlivých kolech</t>
  </si>
  <si>
    <t>ČASY, MEZIČASY a POŘADÍ po 4 KM</t>
  </si>
  <si>
    <t>mezičasy</t>
  </si>
  <si>
    <t xml:space="preserve">  absolutní  pořadí na mezičasech</t>
  </si>
  <si>
    <t>měření času: www.sport-base.cz</t>
  </si>
  <si>
    <t>časy po 4 km (první úsek je 4.195 metrů, poslední úsek má jen 2.000 metrů)</t>
  </si>
  <si>
    <t>0 - 4</t>
  </si>
  <si>
    <t>4 - 8</t>
  </si>
  <si>
    <t>8 - 12</t>
  </si>
  <si>
    <t>12 - 16</t>
  </si>
  <si>
    <t>16 -20</t>
  </si>
  <si>
    <t>20 - 24</t>
  </si>
  <si>
    <t>24 - 28</t>
  </si>
  <si>
    <t>28 - 32</t>
  </si>
  <si>
    <t>32 - 36</t>
  </si>
  <si>
    <t>36 - 40</t>
  </si>
  <si>
    <t>40 - 42</t>
  </si>
  <si>
    <t xml:space="preserve">0 - 4 </t>
  </si>
  <si>
    <t xml:space="preserve">4 - 8 </t>
  </si>
  <si>
    <t xml:space="preserve">8 - 12 </t>
  </si>
  <si>
    <t xml:space="preserve">12 - 16 </t>
  </si>
  <si>
    <t xml:space="preserve">16 -20 </t>
  </si>
  <si>
    <t xml:space="preserve">20 - 24 </t>
  </si>
  <si>
    <t xml:space="preserve">24 - 28 </t>
  </si>
  <si>
    <t xml:space="preserve">28 - 32 </t>
  </si>
  <si>
    <t xml:space="preserve">32 - 36 </t>
  </si>
  <si>
    <t xml:space="preserve">36 - 40 </t>
  </si>
  <si>
    <t xml:space="preserve">40 - 42 </t>
  </si>
  <si>
    <t>pořadí v jednotlivých 4 km úsecích</t>
  </si>
  <si>
    <t>ročník:</t>
  </si>
  <si>
    <t>abs. pořadí</t>
  </si>
  <si>
    <t>42 km - cíl</t>
  </si>
  <si>
    <t>umístění</t>
  </si>
  <si>
    <t>průměr</t>
  </si>
  <si>
    <t>rekord</t>
  </si>
  <si>
    <t>tempo</t>
  </si>
  <si>
    <t xml:space="preserve">16 -20  </t>
  </si>
  <si>
    <t xml:space="preserve">20 - 24  </t>
  </si>
  <si>
    <t xml:space="preserve">24 - 28  </t>
  </si>
  <si>
    <t xml:space="preserve">28 - 32  </t>
  </si>
  <si>
    <t xml:space="preserve">32 - 36  </t>
  </si>
  <si>
    <t xml:space="preserve">36 - 40  </t>
  </si>
  <si>
    <t xml:space="preserve">40 - 42  </t>
  </si>
  <si>
    <t>vývoj umístění</t>
  </si>
  <si>
    <t>vývoj tempa proti průměru</t>
  </si>
  <si>
    <t>pořadí:</t>
  </si>
  <si>
    <t>kategorie:</t>
  </si>
  <si>
    <t>čas:</t>
  </si>
  <si>
    <t>Orálek Daniel (2)</t>
  </si>
  <si>
    <t>Vabroušek Petr (3)</t>
  </si>
  <si>
    <t>Kovář Michal (4)</t>
  </si>
  <si>
    <t>Ekl Tomáš (6)</t>
  </si>
  <si>
    <t>Krejčí Karel (91)</t>
  </si>
  <si>
    <t>Hostička Jan (20)</t>
  </si>
  <si>
    <t>Malík Vít (11)</t>
  </si>
  <si>
    <t>Kopecký Martin (23)</t>
  </si>
  <si>
    <t>Vondrák Zbyněk (15)</t>
  </si>
  <si>
    <t>Havel Filip (10)</t>
  </si>
  <si>
    <t>Uhlíř Radek (19)</t>
  </si>
  <si>
    <t>Kriegelová Kateřina (12)</t>
  </si>
  <si>
    <t>Habara Jaromir (110)</t>
  </si>
  <si>
    <t>Křeček Tomáš (13)</t>
  </si>
  <si>
    <t>Šarlinger Ivan (16)</t>
  </si>
  <si>
    <t>Lácha Pavel (133)</t>
  </si>
  <si>
    <t>Diviš Jiří (52)</t>
  </si>
  <si>
    <t>Vaněček Michael (27)</t>
  </si>
  <si>
    <t>Haničinec Tomáš (41)</t>
  </si>
  <si>
    <t>Nerad Karel (30)</t>
  </si>
  <si>
    <t>Vacarda Vladimír (128)</t>
  </si>
  <si>
    <t>Doucha Jiří (17)</t>
  </si>
  <si>
    <t>Sedlák Pavel (124)</t>
  </si>
  <si>
    <t>Klein Pavel (116)</t>
  </si>
  <si>
    <t>Zbíralová Radka (28)</t>
  </si>
  <si>
    <t>Velička Ondřej (22)</t>
  </si>
  <si>
    <t>Opolecký Martin (93)</t>
  </si>
  <si>
    <t>Svozil Libor (32)</t>
  </si>
  <si>
    <t>Hokeš Martin (113)</t>
  </si>
  <si>
    <t>Coufal Petr (35)</t>
  </si>
  <si>
    <t>Švanda Petr (39)</t>
  </si>
  <si>
    <t>Helcmanovský Peter (130)</t>
  </si>
  <si>
    <t>Kolář Martin (48)</t>
  </si>
  <si>
    <t>Macek Petr (57)</t>
  </si>
  <si>
    <t>Pillar Ladislav (122)</t>
  </si>
  <si>
    <t>Dragan Ćirić (24)</t>
  </si>
  <si>
    <t>Hrabuška Jaroslav (7)</t>
  </si>
  <si>
    <t>Kmuníček Miloš (21)</t>
  </si>
  <si>
    <t>Mastný Martin (45)</t>
  </si>
  <si>
    <t>Círal František (106)</t>
  </si>
  <si>
    <t>Randjelovic Miroslav (44)</t>
  </si>
  <si>
    <t>Vakrčka Pavel (43)</t>
  </si>
  <si>
    <t>Rybáčková Soňa (50)</t>
  </si>
  <si>
    <t>Rataj Stanislav (63)</t>
  </si>
  <si>
    <t>Stehlík Pavel (54)</t>
  </si>
  <si>
    <t>Ulma Tomáš (135)</t>
  </si>
  <si>
    <t>Šimek Miroslav (46)</t>
  </si>
  <si>
    <t>Tůma  Jaroslav (132)</t>
  </si>
  <si>
    <t>Pinl Michal (72)</t>
  </si>
  <si>
    <t>Kohoutová Věra (95)</t>
  </si>
  <si>
    <t>Válek Petr (59)</t>
  </si>
  <si>
    <t>Milanovic Zarija (42)</t>
  </si>
  <si>
    <t>Kolář Ivan (26)</t>
  </si>
  <si>
    <t>Beránek Josef (53)</t>
  </si>
  <si>
    <t>Dubský Roman (70)</t>
  </si>
  <si>
    <t>Hodr David (112)</t>
  </si>
  <si>
    <t>Jančář Stanislav (18)</t>
  </si>
  <si>
    <t>Hrček Petr (114)</t>
  </si>
  <si>
    <t>Brothánek Antonín (96)</t>
  </si>
  <si>
    <t>Pilík Stanislav (5)</t>
  </si>
  <si>
    <t>Coufal Patrik (36)</t>
  </si>
  <si>
    <t>Gruberova Marketa (40)</t>
  </si>
  <si>
    <t>Vasilev Petr (38)</t>
  </si>
  <si>
    <t>Bayerová Lenka (78)</t>
  </si>
  <si>
    <t>Hons Pavel (60)</t>
  </si>
  <si>
    <t>Kocourek Jan (31)</t>
  </si>
  <si>
    <t>Kubičková Eliška Anna (99)</t>
  </si>
  <si>
    <t>Plachý Zdeněk (67)</t>
  </si>
  <si>
    <t>Macek Tomáš (65)</t>
  </si>
  <si>
    <t>Paleček Vladimír (134)</t>
  </si>
  <si>
    <t>Vostrý Miroslav (55)</t>
  </si>
  <si>
    <t>Brossaud Jack (58)</t>
  </si>
  <si>
    <t>Krumer Miroslav (62)</t>
  </si>
  <si>
    <t>Kyselý Petr (85)</t>
  </si>
  <si>
    <t>Rokos Ivan (49)</t>
  </si>
  <si>
    <t>Bartoš Miroslav (105)</t>
  </si>
  <si>
    <t>Němečková Martina (121)</t>
  </si>
  <si>
    <t>Dolejš Jan (61)</t>
  </si>
  <si>
    <t>Drázda Petr (82)</t>
  </si>
  <si>
    <t>Bokarev Aleksandar (79)</t>
  </si>
  <si>
    <t>Srecko Micic (74)</t>
  </si>
  <si>
    <t>Gregor Rosťa (109)</t>
  </si>
  <si>
    <t>Gazda Martin (81)</t>
  </si>
  <si>
    <t>Drygalski Dominik (69)</t>
  </si>
  <si>
    <t>Svoboda Václav (127)</t>
  </si>
  <si>
    <t>Kmuníčková Jana (88)</t>
  </si>
  <si>
    <t>Sadílek Václav (75)</t>
  </si>
  <si>
    <t>Kleinová Petra (98)</t>
  </si>
  <si>
    <t>Tůma František (8)</t>
  </si>
  <si>
    <t>Stolín Josef (97)</t>
  </si>
  <si>
    <t>Zeman Pavel (77)</t>
  </si>
  <si>
    <t>Kopecký Zdenek (117)</t>
  </si>
  <si>
    <t>Ge Evžen (84)</t>
  </si>
  <si>
    <t>Pártl Roman (89)</t>
  </si>
  <si>
    <t>Helm František (131)</t>
  </si>
  <si>
    <t>Ondruš Jan (9)</t>
  </si>
  <si>
    <t>Podmelova Vilma (64)</t>
  </si>
  <si>
    <t>Sýkorová Klára (102)</t>
  </si>
  <si>
    <t>Havel Milan (111)</t>
  </si>
  <si>
    <t>Běhounek Rostislav (100)</t>
  </si>
  <si>
    <t>Eilmsteinerová Helena (107)</t>
  </si>
  <si>
    <t>Fuksa Karel (90)</t>
  </si>
  <si>
    <t>Patera Miroslav (37)</t>
  </si>
  <si>
    <t>Navrátil Karel (120)</t>
  </si>
  <si>
    <t>Antonnová Zdeňka (104)</t>
  </si>
  <si>
    <t>Falta Hynek (108)</t>
  </si>
  <si>
    <t>Krátký Jiří (76)</t>
  </si>
  <si>
    <t>Voráček Karel (56)</t>
  </si>
  <si>
    <t>tady vyber jméno</t>
  </si>
  <si>
    <t>soupeř 1:</t>
  </si>
  <si>
    <t>soupeř 2:</t>
  </si>
  <si>
    <t>DaO rekord 2012 (999)</t>
  </si>
  <si>
    <t>DaO rekord 2012</t>
  </si>
  <si>
    <t xml:space="preserve"> -/+ čas na lepší umístění</t>
  </si>
  <si>
    <t>časy úseků</t>
  </si>
  <si>
    <t>srovnání vývoje tempa</t>
  </si>
  <si>
    <t>srovnání vývoje umístění</t>
  </si>
  <si>
    <t>porovnání:</t>
  </si>
  <si>
    <r>
      <rPr>
        <sz val="8"/>
        <color theme="5"/>
        <rFont val="Calibri"/>
        <family val="2"/>
        <charset val="238"/>
        <scheme val="minor"/>
      </rPr>
      <t>červená = byl jsem pomalejší</t>
    </r>
    <r>
      <rPr>
        <sz val="8"/>
        <color theme="1"/>
        <rFont val="Calibri"/>
        <family val="2"/>
        <charset val="238"/>
        <scheme val="minor"/>
      </rPr>
      <t xml:space="preserve"> / </t>
    </r>
    <r>
      <rPr>
        <sz val="8"/>
        <color theme="6" tint="-0.249977111117893"/>
        <rFont val="Calibri"/>
        <family val="2"/>
        <charset val="238"/>
        <scheme val="minor"/>
      </rPr>
      <t>zelená = rychlejší</t>
    </r>
  </si>
  <si>
    <t>tvůj pohyb výsledkovou listinou na mezičasech a srovnání s nejbližšími soupeři</t>
  </si>
  <si>
    <r>
      <rPr>
        <sz val="8"/>
        <color theme="5"/>
        <rFont val="Calibri"/>
        <family val="2"/>
        <charset val="238"/>
        <scheme val="minor"/>
      </rPr>
      <t>červená = moje ztráta</t>
    </r>
    <r>
      <rPr>
        <sz val="8"/>
        <color theme="1"/>
        <rFont val="Calibri"/>
        <family val="2"/>
        <charset val="238"/>
        <scheme val="minor"/>
      </rPr>
      <t xml:space="preserve"> / </t>
    </r>
    <r>
      <rPr>
        <sz val="8"/>
        <color theme="6" tint="-0.249977111117893"/>
        <rFont val="Calibri"/>
        <family val="2"/>
        <charset val="238"/>
        <scheme val="minor"/>
      </rPr>
      <t>zelená = můj náskok</t>
    </r>
  </si>
  <si>
    <t>průměrné tempo v min/km v jednotlivých úsecíchů a srovnání s nejbližšími soupeři</t>
  </si>
  <si>
    <r>
      <rPr>
        <sz val="8"/>
        <color theme="5"/>
        <rFont val="Calibri"/>
        <family val="2"/>
        <charset val="238"/>
        <scheme val="minor"/>
      </rPr>
      <t>červená = byl jsem horší</t>
    </r>
    <r>
      <rPr>
        <sz val="8"/>
        <color theme="6" tint="-0.249977111117893"/>
        <rFont val="Calibri"/>
        <family val="2"/>
        <charset val="238"/>
        <scheme val="minor"/>
      </rPr>
      <t xml:space="preserve"> / zelená = byl jsem lepší</t>
    </r>
  </si>
  <si>
    <r>
      <rPr>
        <sz val="8"/>
        <color theme="5"/>
        <rFont val="Calibri"/>
        <family val="2"/>
        <charset val="238"/>
        <scheme val="minor"/>
      </rPr>
      <t xml:space="preserve">červená = byl jsem pomalejší </t>
    </r>
    <r>
      <rPr>
        <sz val="8"/>
        <color theme="1"/>
        <rFont val="Calibri"/>
        <family val="2"/>
        <charset val="238"/>
        <scheme val="minor"/>
      </rPr>
      <t xml:space="preserve">/ </t>
    </r>
    <r>
      <rPr>
        <sz val="8"/>
        <color theme="6" tint="-0.249977111117893"/>
        <rFont val="Calibri"/>
        <family val="2"/>
        <charset val="238"/>
        <scheme val="minor"/>
      </rPr>
      <t>zelená = byl jsem rychlejší</t>
    </r>
  </si>
  <si>
    <t>tvoje časy naměřené v jednotlivých úsecích a srovnání s nejbližšími soupeři ve výsledkové listině</t>
  </si>
  <si>
    <t>tvoje mezičasy po 4 km a srovnání se soupeři, kteří byli celkově o jedno místo před a za tebou</t>
  </si>
  <si>
    <t>(tip: úplně dole v seznamu si můžeš pro porovnání vybrat i absolutní traťový rekord Dana Orálka z roku 2012)</t>
  </si>
  <si>
    <t>Tady si vyber kohokoliv, s kým se chceš porovnat:</t>
  </si>
  <si>
    <r>
      <rPr>
        <sz val="8"/>
        <color theme="5"/>
        <rFont val="Calibri"/>
        <family val="2"/>
        <charset val="238"/>
        <scheme val="minor"/>
      </rPr>
      <t xml:space="preserve">červená = ztráta na nejrychlejšího </t>
    </r>
    <r>
      <rPr>
        <sz val="8"/>
        <color theme="1"/>
        <rFont val="Calibri"/>
        <family val="2"/>
        <charset val="238"/>
        <scheme val="minor"/>
      </rPr>
      <t xml:space="preserve">/ </t>
    </r>
    <r>
      <rPr>
        <sz val="8"/>
        <color theme="6" tint="-0.249977111117893"/>
        <rFont val="Calibri"/>
        <family val="2"/>
        <charset val="238"/>
        <scheme val="minor"/>
      </rPr>
      <t xml:space="preserve">zelená = náskok na nejrychlejšího </t>
    </r>
    <r>
      <rPr>
        <sz val="8"/>
        <color theme="0" tint="-0.499984740745262"/>
        <rFont val="Calibri"/>
        <family val="2"/>
        <charset val="238"/>
        <scheme val="minor"/>
      </rPr>
      <t>v rámci tohoto porovnání</t>
    </r>
  </si>
  <si>
    <t>Tak tady si vyber své imaginární soupeře. Nejlépe to funguje, když si vybereš hned dva.         &gt; &gt; &gt; &gt;</t>
  </si>
  <si>
    <t>Můj detailní rozbor</t>
  </si>
  <si>
    <t>7. ročník Budějovického Mercury Maratonu už je minulostí, ale přiznej se, že si na něj občas vzpomeneš? Že si v duchu říkáš, kde jsem nechal ty vteřiny (minuty, hodiny), které nakonec chyběly na lepší umístění. Třeba ti v těchto úvahách pomůže podrobný časový rozbor, který jsme pro účastníky Mercury Maratonu 2014 připravili.</t>
  </si>
  <si>
    <t>Pokud se ti v tom zas tak moc vrtat nechce, klikni sem:</t>
  </si>
  <si>
    <t>Spokojen? OK. Dál už nemusíš pokračovat. Vypni to a běž se radši proběhnout.</t>
  </si>
  <si>
    <t>BUDĚJOVICKÝ MERCURY MARATON 2014</t>
  </si>
  <si>
    <t>Nespokojen? Chtěl bys vědět víc? OK, pak jsou tady podrobné údaje po jednotlivých kolech nebo 4 km úsecích. Ale bacha, těch čísílek je tam fakt hodně:</t>
  </si>
  <si>
    <t xml:space="preserve">   ::    tady zjistíš, jaké kolo jsi měl nejrychlejší, nejpomalejší a nebo jestli se ti povedlo dodržovat stanovené tempo   . . . . .</t>
  </si>
  <si>
    <t xml:space="preserve">   ::    tady se podívej na tabulku mezičasů po jednotlivých kolech   . . . . . . . . . .</t>
  </si>
  <si>
    <t xml:space="preserve">   ::    pokus si nejsi jistý, jak se vyvíjelo tvoje umístění během závodu, mrkni sem   . . . . .</t>
  </si>
  <si>
    <t xml:space="preserve">   ::    a jestli se ti z toho kvanta čísel točí hlava, zkus analýzu po 4 km, není toho tolik, lépe se v tom orientuje   . . . . .</t>
  </si>
  <si>
    <t>A to je všechno. Nic dalšího už připraveného nemáme, takže teď už opravdu vyraž ven, ať jsi na příští ročník zase připravený.</t>
  </si>
  <si>
    <t>zpět na rozcestník</t>
  </si>
  <si>
    <t>Kdyby tě náhodou napadlo to tisknout, tak doporučuju formát A3. A nebo na čtení mikroskop.</t>
  </si>
  <si>
    <t>↓ tady si rozbal seznam a vyber své jméno (číslo v závorce je startovní číslo, ne umístění nebo věk)</t>
  </si>
  <si>
    <t>Chceš se porovnat s kamarádem, sousedem nebo třeba s traťovým rekordem? Jasně, že jo!</t>
  </si>
  <si>
    <t>Tady najdeš všechno podstatné. V levém horním rohu si z rozbalovacího seznamu vyber svoje jméno a hned budeš vidět, za kolik si běžel jednotlivé 4 km úseky (6 kol), jaké jsi měl průběžné mezičasy, jak jsi stoupal nebo klesal výsledkovou listinou a jak se pohybovalo v průběhu závodu tvoje tempo na kilometr. To vše ve srovnání se závodníky, kteří ti byli výkonnostně nejblíže - skončili o jedno místo před tebou a jedno místo za tebou.</t>
  </si>
  <si>
    <t>Pokud si chceš porovnat svůj výkon i s někým jiným (třeba i s vítězem nebo traťovým rekordem), vyber si v dolní části v pravo až 2 libovolné soupeře k porovnání.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</si>
</sst>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h]:mm:ss.0;@"/>
    <numFmt numFmtId="165" formatCode="[h]:mm:ss;@"/>
    <numFmt numFmtId="166" formatCode="mm:ss.0;@"/>
    <numFmt numFmtId="167" formatCode="0&quot;.&quot;"/>
    <numFmt numFmtId="168" formatCode="mm:ss;@"/>
    <numFmt numFmtId="169" formatCode="@&quot; km&quot;"/>
    <numFmt numFmtId="170" formatCode="0&quot;. celkově&quot;"/>
    <numFmt numFmtId="171" formatCode="0&quot; km&quot;"/>
  </numFmts>
  <fonts count="3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8"/>
      <color theme="5" tint="-0.249977111117893"/>
      <name val="Calibri"/>
      <family val="2"/>
      <charset val="238"/>
      <scheme val="minor"/>
    </font>
    <font>
      <sz val="8"/>
      <color theme="4" tint="-0.249977111117893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theme="9" tint="-0.499984740745262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sz val="8"/>
      <color theme="5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color theme="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color theme="6" tint="-0.249977111117893"/>
      <name val="Calibri"/>
      <family val="2"/>
      <charset val="238"/>
      <scheme val="minor"/>
    </font>
    <font>
      <sz val="10"/>
      <color theme="4" tint="-0.249977111117893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b/>
      <sz val="10"/>
      <color theme="1" tint="0.499984740745262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b/>
      <sz val="8"/>
      <color theme="1" tint="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</font>
    <font>
      <b/>
      <sz val="10"/>
      <color theme="4" tint="-0.249977111117893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/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ck">
        <color theme="4"/>
      </top>
      <bottom/>
      <diagonal/>
    </border>
    <border>
      <left style="medium">
        <color theme="4"/>
      </left>
      <right style="thick">
        <color theme="0" tint="-4.9989318521683403E-2"/>
      </right>
      <top style="medium">
        <color theme="4"/>
      </top>
      <bottom style="medium">
        <color theme="4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medium">
        <color theme="4"/>
      </top>
      <bottom style="medium">
        <color theme="4"/>
      </bottom>
      <diagonal/>
    </border>
    <border>
      <left style="thick">
        <color theme="0" tint="-4.9989318521683403E-2"/>
      </left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0">
    <xf numFmtId="0" fontId="0" fillId="0" borderId="0" xfId="0"/>
    <xf numFmtId="0" fontId="1" fillId="0" borderId="0" xfId="0" applyFont="1"/>
    <xf numFmtId="47" fontId="2" fillId="0" borderId="0" xfId="0" applyNumberFormat="1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1" applyAlignment="1">
      <alignment vertical="center"/>
    </xf>
    <xf numFmtId="0" fontId="7" fillId="0" borderId="0" xfId="1" applyFont="1" applyAlignment="1">
      <alignment horizontal="center"/>
    </xf>
    <xf numFmtId="0" fontId="0" fillId="0" borderId="0" xfId="0" applyAlignment="1">
      <alignment horizontal="left" vertical="center" indent="1"/>
    </xf>
    <xf numFmtId="164" fontId="3" fillId="0" borderId="0" xfId="0" applyNumberFormat="1" applyFont="1" applyFill="1"/>
    <xf numFmtId="0" fontId="9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12" fillId="0" borderId="0" xfId="0" applyFont="1"/>
    <xf numFmtId="0" fontId="13" fillId="0" borderId="0" xfId="0" applyFont="1"/>
    <xf numFmtId="165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1" fillId="3" borderId="2" xfId="0" applyFont="1" applyFill="1" applyBorder="1"/>
    <xf numFmtId="0" fontId="1" fillId="3" borderId="3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5" fontId="2" fillId="0" borderId="4" xfId="0" applyNumberFormat="1" applyFont="1" applyBorder="1" applyAlignment="1">
      <alignment horizontal="center"/>
    </xf>
    <xf numFmtId="45" fontId="2" fillId="0" borderId="0" xfId="0" applyNumberFormat="1" applyFont="1" applyBorder="1" applyAlignment="1">
      <alignment horizontal="center"/>
    </xf>
    <xf numFmtId="45" fontId="2" fillId="0" borderId="5" xfId="0" applyNumberFormat="1" applyFont="1" applyBorder="1" applyAlignment="1">
      <alignment horizontal="center"/>
    </xf>
    <xf numFmtId="45" fontId="2" fillId="0" borderId="6" xfId="0" applyNumberFormat="1" applyFont="1" applyBorder="1" applyAlignment="1">
      <alignment horizontal="center"/>
    </xf>
    <xf numFmtId="45" fontId="2" fillId="0" borderId="7" xfId="0" applyNumberFormat="1" applyFont="1" applyBorder="1" applyAlignment="1">
      <alignment horizontal="center"/>
    </xf>
    <xf numFmtId="45" fontId="2" fillId="0" borderId="8" xfId="0" applyNumberFormat="1" applyFont="1" applyBorder="1" applyAlignment="1">
      <alignment horizontal="center"/>
    </xf>
    <xf numFmtId="0" fontId="11" fillId="3" borderId="1" xfId="0" applyFont="1" applyFill="1" applyBorder="1" applyAlignment="1">
      <alignment horizontal="left" indent="1"/>
    </xf>
    <xf numFmtId="0" fontId="0" fillId="0" borderId="0" xfId="0" applyAlignment="1">
      <alignment horizontal="right" vertical="center"/>
    </xf>
    <xf numFmtId="49" fontId="4" fillId="0" borderId="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7" fillId="0" borderId="0" xfId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4" borderId="0" xfId="0" applyFont="1" applyFill="1" applyAlignment="1">
      <alignment vertical="center"/>
    </xf>
    <xf numFmtId="0" fontId="18" fillId="0" borderId="0" xfId="0" applyFont="1" applyAlignment="1">
      <alignment horizontal="left" vertical="center" indent="1"/>
    </xf>
    <xf numFmtId="0" fontId="19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vertical="center"/>
    </xf>
    <xf numFmtId="167" fontId="17" fillId="4" borderId="0" xfId="0" applyNumberFormat="1" applyFont="1" applyFill="1" applyAlignment="1">
      <alignment horizontal="center" vertical="center"/>
    </xf>
    <xf numFmtId="168" fontId="17" fillId="4" borderId="0" xfId="0" applyNumberFormat="1" applyFont="1" applyFill="1" applyAlignment="1">
      <alignment horizontal="center" vertical="center"/>
    </xf>
    <xf numFmtId="167" fontId="2" fillId="0" borderId="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167" fontId="2" fillId="0" borderId="6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8" xfId="0" applyNumberFormat="1" applyFont="1" applyBorder="1" applyAlignment="1">
      <alignment horizontal="center"/>
    </xf>
    <xf numFmtId="167" fontId="10" fillId="0" borderId="4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165" fontId="18" fillId="0" borderId="0" xfId="0" applyNumberFormat="1" applyFont="1" applyAlignment="1">
      <alignment vertical="center"/>
    </xf>
    <xf numFmtId="0" fontId="20" fillId="5" borderId="10" xfId="0" applyFont="1" applyFill="1" applyBorder="1" applyAlignment="1">
      <alignment horizontal="left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vertical="center"/>
    </xf>
    <xf numFmtId="0" fontId="20" fillId="5" borderId="11" xfId="0" applyFont="1" applyFill="1" applyBorder="1" applyAlignment="1">
      <alignment horizontal="right" vertical="center"/>
    </xf>
    <xf numFmtId="0" fontId="15" fillId="5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right" vertical="center"/>
    </xf>
    <xf numFmtId="168" fontId="1" fillId="0" borderId="0" xfId="0" applyNumberFormat="1" applyFont="1"/>
    <xf numFmtId="47" fontId="1" fillId="0" borderId="0" xfId="0" applyNumberFormat="1" applyFont="1"/>
    <xf numFmtId="165" fontId="1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167" fontId="15" fillId="4" borderId="0" xfId="0" applyNumberFormat="1" applyFont="1" applyFill="1" applyAlignment="1">
      <alignment horizontal="center" vertical="center"/>
    </xf>
    <xf numFmtId="0" fontId="19" fillId="4" borderId="0" xfId="0" applyFont="1" applyFill="1" applyAlignment="1">
      <alignment vertical="center"/>
    </xf>
    <xf numFmtId="167" fontId="19" fillId="4" borderId="0" xfId="0" applyNumberFormat="1" applyFont="1" applyFill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2" fontId="19" fillId="4" borderId="0" xfId="0" applyNumberFormat="1" applyFont="1" applyFill="1" applyAlignment="1">
      <alignment horizontal="center" vertical="center"/>
    </xf>
    <xf numFmtId="167" fontId="17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horizontal="left" vertical="center"/>
    </xf>
    <xf numFmtId="168" fontId="17" fillId="6" borderId="0" xfId="0" applyNumberFormat="1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left" vertical="center"/>
    </xf>
    <xf numFmtId="0" fontId="23" fillId="4" borderId="0" xfId="0" applyFont="1" applyFill="1" applyAlignment="1"/>
    <xf numFmtId="0" fontId="23" fillId="4" borderId="0" xfId="0" applyFont="1" applyFill="1" applyAlignment="1">
      <alignment horizontal="right"/>
    </xf>
    <xf numFmtId="165" fontId="25" fillId="4" borderId="0" xfId="0" applyNumberFormat="1" applyFont="1" applyFill="1" applyAlignment="1">
      <alignment horizontal="right"/>
    </xf>
    <xf numFmtId="167" fontId="25" fillId="0" borderId="15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 vertical="center"/>
    </xf>
    <xf numFmtId="167" fontId="25" fillId="0" borderId="0" xfId="0" applyNumberFormat="1" applyFont="1" applyFill="1" applyBorder="1" applyAlignment="1">
      <alignment horizontal="left" indent="1"/>
    </xf>
    <xf numFmtId="0" fontId="19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27" fillId="4" borderId="0" xfId="0" applyFont="1" applyFill="1" applyAlignment="1">
      <alignment horizontal="left" vertical="top"/>
    </xf>
    <xf numFmtId="0" fontId="26" fillId="0" borderId="0" xfId="0" applyFont="1" applyAlignment="1">
      <alignment vertical="center"/>
    </xf>
    <xf numFmtId="0" fontId="20" fillId="5" borderId="10" xfId="0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Alignment="1">
      <alignment vertical="center"/>
    </xf>
    <xf numFmtId="0" fontId="20" fillId="5" borderId="10" xfId="0" applyFont="1" applyFill="1" applyBorder="1" applyAlignment="1">
      <alignment vertical="center"/>
    </xf>
    <xf numFmtId="0" fontId="26" fillId="4" borderId="0" xfId="0" applyFont="1" applyFill="1" applyAlignment="1">
      <alignment horizontal="left" vertical="top"/>
    </xf>
    <xf numFmtId="167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166" fontId="18" fillId="0" borderId="0" xfId="0" applyNumberFormat="1" applyFont="1" applyAlignment="1">
      <alignment horizontal="center" vertical="center"/>
    </xf>
    <xf numFmtId="166" fontId="18" fillId="0" borderId="0" xfId="0" applyNumberFormat="1" applyFont="1" applyAlignment="1">
      <alignment horizontal="right" vertical="center"/>
    </xf>
    <xf numFmtId="0" fontId="18" fillId="6" borderId="0" xfId="0" applyFont="1" applyFill="1" applyAlignment="1">
      <alignment vertical="center"/>
    </xf>
    <xf numFmtId="168" fontId="18" fillId="6" borderId="0" xfId="0" applyNumberFormat="1" applyFont="1" applyFill="1" applyAlignment="1">
      <alignment horizontal="right" vertical="center"/>
    </xf>
    <xf numFmtId="165" fontId="17" fillId="6" borderId="0" xfId="0" applyNumberFormat="1" applyFont="1" applyFill="1" applyBorder="1" applyAlignment="1">
      <alignment horizontal="right" vertical="center"/>
    </xf>
    <xf numFmtId="0" fontId="29" fillId="4" borderId="0" xfId="0" applyFont="1" applyFill="1" applyAlignment="1">
      <alignment horizontal="center" vertical="center"/>
    </xf>
    <xf numFmtId="0" fontId="29" fillId="4" borderId="0" xfId="0" applyFont="1" applyFill="1" applyAlignment="1">
      <alignment vertical="center"/>
    </xf>
    <xf numFmtId="0" fontId="27" fillId="4" borderId="0" xfId="0" applyFont="1" applyFill="1" applyAlignment="1">
      <alignment vertical="center"/>
    </xf>
    <xf numFmtId="169" fontId="29" fillId="4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horizontal="right" vertical="center"/>
    </xf>
    <xf numFmtId="169" fontId="28" fillId="4" borderId="0" xfId="0" applyNumberFormat="1" applyFont="1" applyFill="1" applyAlignment="1">
      <alignment horizontal="right" vertical="center"/>
    </xf>
    <xf numFmtId="167" fontId="17" fillId="4" borderId="0" xfId="0" applyNumberFormat="1" applyFont="1" applyFill="1" applyAlignment="1">
      <alignment horizontal="right" vertical="center" indent="1"/>
    </xf>
    <xf numFmtId="167" fontId="17" fillId="0" borderId="0" xfId="0" applyNumberFormat="1" applyFont="1" applyFill="1" applyBorder="1" applyAlignment="1">
      <alignment horizontal="right" vertical="center" indent="1"/>
    </xf>
    <xf numFmtId="165" fontId="17" fillId="4" borderId="0" xfId="0" applyNumberFormat="1" applyFont="1" applyFill="1" applyAlignment="1">
      <alignment horizontal="right" vertical="center"/>
    </xf>
    <xf numFmtId="171" fontId="9" fillId="0" borderId="0" xfId="0" applyNumberFormat="1" applyFont="1" applyFill="1" applyAlignment="1">
      <alignment horizontal="right" vertical="center"/>
    </xf>
    <xf numFmtId="168" fontId="18" fillId="0" borderId="0" xfId="0" applyNumberFormat="1" applyFont="1" applyAlignment="1">
      <alignment horizontal="center" vertical="center"/>
    </xf>
    <xf numFmtId="0" fontId="15" fillId="5" borderId="0" xfId="0" applyFont="1" applyFill="1" applyAlignment="1">
      <alignment horizontal="left" vertical="center" indent="1"/>
    </xf>
    <xf numFmtId="0" fontId="15" fillId="5" borderId="0" xfId="0" applyFont="1" applyFill="1" applyAlignment="1">
      <alignment horizontal="right" vertical="center" indent="1"/>
    </xf>
    <xf numFmtId="0" fontId="21" fillId="4" borderId="0" xfId="0" applyFont="1" applyFill="1" applyAlignment="1">
      <alignment horizontal="right"/>
    </xf>
    <xf numFmtId="0" fontId="31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33" fillId="0" borderId="0" xfId="0" applyFont="1" applyAlignment="1">
      <alignment horizontal="left" vertical="center" indent="1"/>
    </xf>
    <xf numFmtId="168" fontId="18" fillId="0" borderId="0" xfId="0" applyNumberFormat="1" applyFont="1" applyAlignment="1">
      <alignment horizontal="right" vertical="center"/>
    </xf>
    <xf numFmtId="0" fontId="19" fillId="4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0" fillId="4" borderId="0" xfId="0" applyFont="1" applyFill="1" applyAlignment="1">
      <alignment vertical="center"/>
    </xf>
    <xf numFmtId="0" fontId="28" fillId="4" borderId="0" xfId="0" applyFont="1" applyFill="1" applyAlignment="1">
      <alignment horizontal="left" vertical="top" indent="1"/>
    </xf>
    <xf numFmtId="0" fontId="5" fillId="0" borderId="0" xfId="1" applyAlignment="1">
      <alignment vertical="center"/>
    </xf>
    <xf numFmtId="0" fontId="0" fillId="0" borderId="0" xfId="0" applyAlignment="1">
      <alignment vertical="center" wrapText="1"/>
    </xf>
    <xf numFmtId="0" fontId="5" fillId="0" borderId="0" xfId="1" applyAlignment="1">
      <alignment horizontal="center" vertical="center"/>
    </xf>
    <xf numFmtId="0" fontId="32" fillId="6" borderId="16" xfId="0" applyFont="1" applyFill="1" applyBorder="1" applyAlignment="1" applyProtection="1">
      <alignment horizontal="left" vertical="center" indent="1"/>
      <protection locked="0"/>
    </xf>
    <xf numFmtId="0" fontId="32" fillId="6" borderId="17" xfId="0" applyFont="1" applyFill="1" applyBorder="1" applyAlignment="1" applyProtection="1">
      <alignment horizontal="left" vertical="center" indent="1"/>
      <protection locked="0"/>
    </xf>
    <xf numFmtId="0" fontId="32" fillId="6" borderId="18" xfId="0" applyFont="1" applyFill="1" applyBorder="1" applyAlignment="1" applyProtection="1">
      <alignment horizontal="left" vertical="center" indent="1"/>
      <protection locked="0"/>
    </xf>
    <xf numFmtId="170" fontId="21" fillId="0" borderId="0" xfId="0" applyNumberFormat="1" applyFont="1" applyFill="1" applyBorder="1" applyAlignment="1">
      <alignment horizontal="left" indent="1"/>
    </xf>
    <xf numFmtId="0" fontId="25" fillId="2" borderId="9" xfId="0" applyFont="1" applyFill="1" applyBorder="1" applyAlignment="1" applyProtection="1">
      <alignment horizontal="left" vertical="center" indent="1"/>
      <protection locked="0"/>
    </xf>
    <xf numFmtId="0" fontId="25" fillId="2" borderId="10" xfId="0" applyFont="1" applyFill="1" applyBorder="1" applyAlignment="1" applyProtection="1">
      <alignment horizontal="left" vertical="center" indent="1"/>
      <protection locked="0"/>
    </xf>
    <xf numFmtId="0" fontId="25" fillId="2" borderId="11" xfId="0" applyFont="1" applyFill="1" applyBorder="1" applyAlignment="1" applyProtection="1">
      <alignment horizontal="left" vertical="center" indent="1"/>
      <protection locked="0"/>
    </xf>
    <xf numFmtId="0" fontId="16" fillId="0" borderId="0" xfId="0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left"/>
    </xf>
    <xf numFmtId="0" fontId="17" fillId="0" borderId="13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314">
    <dxf>
      <font>
        <color theme="5"/>
      </font>
    </dxf>
    <dxf>
      <font>
        <color theme="6" tint="-0.24994659260841701"/>
      </font>
    </dxf>
    <dxf>
      <font>
        <color theme="5"/>
      </font>
    </dxf>
    <dxf>
      <font>
        <color theme="6" tint="-0.24994659260841701"/>
      </font>
    </dxf>
    <dxf>
      <fill>
        <patternFill>
          <bgColor theme="0" tint="-4.9989318521683403E-2"/>
        </patternFill>
      </fill>
    </dxf>
    <dxf>
      <font>
        <color theme="6" tint="-0.24994659260841701"/>
      </font>
    </dxf>
    <dxf>
      <font>
        <color theme="5"/>
      </font>
    </dxf>
    <dxf>
      <font>
        <color theme="0" tint="-0.24994659260841701"/>
      </font>
    </dxf>
    <dxf>
      <font>
        <color theme="5"/>
      </font>
    </dxf>
    <dxf>
      <font>
        <color theme="6" tint="-0.24994659260841701"/>
      </font>
    </dxf>
    <dxf>
      <font>
        <color theme="5"/>
      </font>
    </dxf>
    <dxf>
      <font>
        <color theme="6" tint="-0.24994659260841701"/>
      </font>
    </dxf>
    <dxf>
      <font>
        <color theme="5"/>
      </font>
    </dxf>
    <dxf>
      <font>
        <color theme="6" tint="-0.24994659260841701"/>
      </font>
    </dxf>
    <dxf>
      <font>
        <color theme="5"/>
      </font>
    </dxf>
    <dxf>
      <font>
        <color theme="6" tint="-0.24994659260841701"/>
      </font>
    </dxf>
    <dxf>
      <font>
        <color theme="4"/>
      </font>
      <fill>
        <patternFill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  <border diagonalUp="0" diagonalDown="0">
        <left/>
        <right style="medium">
          <color theme="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  <border diagonalUp="0" diagonalDown="0">
        <left style="medium">
          <color theme="9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  <border diagonalUp="0" diagonalDown="0">
        <left/>
        <right style="medium">
          <color theme="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  <border diagonalUp="0" diagonalDown="0">
        <left style="medium">
          <color theme="9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  <border diagonalUp="0" diagonalDown="0">
        <left/>
        <right style="medium">
          <color theme="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  <border diagonalUp="0" diagonalDown="0">
        <left style="medium">
          <color theme="9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theme="9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9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fill>
        <patternFill>
          <bgColor theme="4" tint="0.79998168889431442"/>
        </patternFill>
      </fill>
      <border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fill>
        <patternFill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color theme="1"/>
      </font>
    </dxf>
    <dxf>
      <border>
        <left style="thin">
          <color theme="5"/>
        </left>
      </border>
    </dxf>
    <dxf>
      <border>
        <left style="thin">
          <color theme="5"/>
        </left>
      </border>
    </dxf>
    <dxf>
      <fill>
        <patternFill>
          <bgColor theme="5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color theme="1"/>
      </font>
    </dxf>
  </dxfs>
  <tableStyles count="3" defaultTableStyle="TableStyleMedium2" defaultPivotStyle="PivotStyleLight16">
    <tableStyle name="TableStyleLight10 2" pivot="0" count="8">
      <tableStyleElement type="wholeTable" dxfId="313"/>
      <tableStyleElement type="headerRow" dxfId="312"/>
      <tableStyleElement type="totalRow" dxfId="311"/>
      <tableStyleElement type="firstColumn" dxfId="310"/>
      <tableStyleElement type="lastColumn" dxfId="309"/>
      <tableStyleElement type="firstRowStripe" dxfId="308"/>
      <tableStyleElement type="firstColumnStripe" dxfId="307"/>
      <tableStyleElement type="secondColumnStripe" dxfId="306"/>
    </tableStyle>
    <tableStyle name="TableStyleLight14 2" pivot="0" count="8">
      <tableStyleElement type="wholeTable" dxfId="305"/>
      <tableStyleElement type="headerRow" dxfId="304"/>
      <tableStyleElement type="totalRow" dxfId="303"/>
      <tableStyleElement type="firstColumn" dxfId="302"/>
      <tableStyleElement type="lastColumn" dxfId="301"/>
      <tableStyleElement type="firstRowStripe" dxfId="300"/>
      <tableStyleElement type="firstColumnStripe" dxfId="299"/>
      <tableStyleElement type="secondColumnStripe" dxfId="298"/>
    </tableStyle>
    <tableStyle name="TableStyleLight9 2" pivot="0" count="8">
      <tableStyleElement type="wholeTable" dxfId="297"/>
      <tableStyleElement type="headerRow" dxfId="296"/>
      <tableStyleElement type="totalRow" dxfId="295"/>
      <tableStyleElement type="firstColumn" dxfId="294"/>
      <tableStyleElement type="lastColumn" dxfId="293"/>
      <tableStyleElement type="firstRowStripe" dxfId="292"/>
      <tableStyleElement type="firstColumnStripe" dxfId="291"/>
      <tableStyleElement type="secondColumnStripe" dxfId="290"/>
    </tableStyle>
  </tableStyles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88477879114031"/>
          <c:y val="3.6984967788117391E-2"/>
          <c:w val="0.79078750847343993"/>
          <c:h val="0.8414898592221427"/>
        </c:manualLayout>
      </c:layout>
      <c:lineChart>
        <c:grouping val="standard"/>
        <c:varyColors val="0"/>
        <c:ser>
          <c:idx val="2"/>
          <c:order val="0"/>
          <c:spPr>
            <a:ln w="31750">
              <a:solidFill>
                <a:schemeClr val="accent5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person!$E$37:$O$37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person!$E$61:$O$61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0">
              <a:solidFill>
                <a:schemeClr val="accent4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person!$E$37:$O$37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person!$E$60:$O$60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spPr>
            <a:ln w="31750">
              <a:solidFill>
                <a:schemeClr val="accent2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person!$E$37:$O$37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person!$E$59:$O$59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68352"/>
        <c:axId val="214869888"/>
      </c:lineChart>
      <c:catAx>
        <c:axId val="214868352"/>
        <c:scaling>
          <c:orientation val="minMax"/>
        </c:scaling>
        <c:delete val="0"/>
        <c:axPos val="t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high"/>
        <c:spPr>
          <a:ln w="6350">
            <a:solidFill>
              <a:schemeClr val="bg1">
                <a:lumMod val="75000"/>
              </a:schemeClr>
            </a:solidFill>
            <a:prstDash val="dash"/>
          </a:ln>
        </c:spPr>
        <c:crossAx val="214869888"/>
        <c:crosses val="autoZero"/>
        <c:auto val="1"/>
        <c:lblAlgn val="ctr"/>
        <c:lblOffset val="100"/>
        <c:noMultiLvlLbl val="0"/>
      </c:catAx>
      <c:valAx>
        <c:axId val="214869888"/>
        <c:scaling>
          <c:orientation val="maxMin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pořadí</a:t>
                </a:r>
                <a:r>
                  <a:rPr lang="cs-CZ" b="0" baseline="0"/>
                  <a:t> na mezičase</a:t>
                </a:r>
                <a:endParaRPr lang="cs-CZ" b="0"/>
              </a:p>
            </c:rich>
          </c:tx>
          <c:layout>
            <c:manualLayout>
              <c:xMode val="edge"/>
              <c:yMode val="edge"/>
              <c:x val="5.4356514788169439E-4"/>
              <c:y val="0.19829014554998806"/>
            </c:manualLayout>
          </c:layout>
          <c:overlay val="0"/>
        </c:title>
        <c:numFmt formatCode="0&quot;.&quot;" sourceLinked="0"/>
        <c:majorTickMark val="none"/>
        <c:minorTickMark val="none"/>
        <c:tickLblPos val="nextTo"/>
        <c:spPr>
          <a:ln>
            <a:noFill/>
          </a:ln>
        </c:spPr>
        <c:crossAx val="214868352"/>
        <c:crosses val="autoZero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91188079925262"/>
          <c:y val="3.6984967788117391E-2"/>
          <c:w val="0.81927854059564864"/>
          <c:h val="0.83418659031257458"/>
        </c:manualLayout>
      </c:layout>
      <c:lineChart>
        <c:grouping val="standard"/>
        <c:varyColors val="0"/>
        <c:ser>
          <c:idx val="2"/>
          <c:order val="0"/>
          <c:spPr>
            <a:ln w="31750">
              <a:solidFill>
                <a:schemeClr val="accent5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person!$E$37:$O$37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person!$E$65:$O$65</c:f>
              <c:numCache>
                <c:formatCode>mm:ss;@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0">
              <a:solidFill>
                <a:schemeClr val="accent4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person!$E$37:$O$37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person!$E$64:$O$64</c:f>
              <c:numCache>
                <c:formatCode>mm:ss;@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spPr>
            <a:ln w="31750">
              <a:solidFill>
                <a:schemeClr val="accent2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person!$E$37:$O$37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person!$E$63:$O$63</c:f>
              <c:numCache>
                <c:formatCode>mm:ss;@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87424"/>
        <c:axId val="214889216"/>
      </c:lineChart>
      <c:catAx>
        <c:axId val="214887424"/>
        <c:scaling>
          <c:orientation val="minMax"/>
        </c:scaling>
        <c:delete val="0"/>
        <c:axPos val="t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high"/>
        <c:spPr>
          <a:ln>
            <a:noFill/>
          </a:ln>
        </c:spPr>
        <c:crossAx val="214889216"/>
        <c:crosses val="autoZero"/>
        <c:auto val="1"/>
        <c:lblAlgn val="ctr"/>
        <c:lblOffset val="100"/>
        <c:noMultiLvlLbl val="0"/>
      </c:catAx>
      <c:valAx>
        <c:axId val="214889216"/>
        <c:scaling>
          <c:orientation val="maxMin"/>
          <c:min val="2.3100000000000004E-3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tempo min/km</a:t>
                </a:r>
              </a:p>
            </c:rich>
          </c:tx>
          <c:layout>
            <c:manualLayout>
              <c:xMode val="edge"/>
              <c:yMode val="edge"/>
              <c:x val="5.4356514788169439E-4"/>
              <c:y val="0.19829014554998806"/>
            </c:manualLayout>
          </c:layout>
          <c:overlay val="0"/>
        </c:title>
        <c:numFmt formatCode="mm:ss;@" sourceLinked="0"/>
        <c:majorTickMark val="none"/>
        <c:minorTickMark val="none"/>
        <c:tickLblPos val="nextTo"/>
        <c:spPr>
          <a:ln>
            <a:noFill/>
          </a:ln>
        </c:spPr>
        <c:crossAx val="214887424"/>
        <c:crosses val="autoZero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37</xdr:row>
      <xdr:rowOff>66675</xdr:rowOff>
    </xdr:from>
    <xdr:to>
      <xdr:col>1</xdr:col>
      <xdr:colOff>258300</xdr:colOff>
      <xdr:row>37</xdr:row>
      <xdr:rowOff>102675</xdr:rowOff>
    </xdr:to>
    <xdr:sp macro="" textlink="">
      <xdr:nvSpPr>
        <xdr:cNvPr id="3" name="Obdélník 2"/>
        <xdr:cNvSpPr/>
      </xdr:nvSpPr>
      <xdr:spPr>
        <a:xfrm>
          <a:off x="361950" y="6457950"/>
          <a:ext cx="144000" cy="36000"/>
        </a:xfrm>
        <a:prstGeom prst="rect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</xdr:col>
      <xdr:colOff>114300</xdr:colOff>
      <xdr:row>38</xdr:row>
      <xdr:rowOff>76200</xdr:rowOff>
    </xdr:from>
    <xdr:to>
      <xdr:col>1</xdr:col>
      <xdr:colOff>258300</xdr:colOff>
      <xdr:row>38</xdr:row>
      <xdr:rowOff>112200</xdr:rowOff>
    </xdr:to>
    <xdr:sp macro="" textlink="">
      <xdr:nvSpPr>
        <xdr:cNvPr id="4" name="Obdélník 3"/>
        <xdr:cNvSpPr/>
      </xdr:nvSpPr>
      <xdr:spPr>
        <a:xfrm>
          <a:off x="361950" y="6629400"/>
          <a:ext cx="144000" cy="36000"/>
        </a:xfrm>
        <a:prstGeom prst="rect">
          <a:avLst/>
        </a:prstGeom>
        <a:solidFill>
          <a:schemeClr val="accent4"/>
        </a:solidFill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</xdr:col>
      <xdr:colOff>114300</xdr:colOff>
      <xdr:row>39</xdr:row>
      <xdr:rowOff>66675</xdr:rowOff>
    </xdr:from>
    <xdr:to>
      <xdr:col>1</xdr:col>
      <xdr:colOff>258300</xdr:colOff>
      <xdr:row>39</xdr:row>
      <xdr:rowOff>102675</xdr:rowOff>
    </xdr:to>
    <xdr:sp macro="" textlink="">
      <xdr:nvSpPr>
        <xdr:cNvPr id="5" name="Obdélník 4"/>
        <xdr:cNvSpPr/>
      </xdr:nvSpPr>
      <xdr:spPr>
        <a:xfrm>
          <a:off x="361950" y="6810375"/>
          <a:ext cx="144000" cy="36000"/>
        </a:xfrm>
        <a:prstGeom prst="rect">
          <a:avLst/>
        </a:prstGeom>
        <a:solidFill>
          <a:schemeClr val="accent5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190499</xdr:colOff>
      <xdr:row>43</xdr:row>
      <xdr:rowOff>57150</xdr:rowOff>
    </xdr:from>
    <xdr:to>
      <xdr:col>8</xdr:col>
      <xdr:colOff>38100</xdr:colOff>
      <xdr:row>56</xdr:row>
      <xdr:rowOff>47625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323850</xdr:colOff>
      <xdr:row>43</xdr:row>
      <xdr:rowOff>47625</xdr:rowOff>
    </xdr:from>
    <xdr:to>
      <xdr:col>15</xdr:col>
      <xdr:colOff>76200</xdr:colOff>
      <xdr:row>56</xdr:row>
      <xdr:rowOff>38100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laps_times" displayName="laps_times" ref="B5:BT113" totalsRowShown="0" headerRowDxfId="289" dataDxfId="288">
  <tableColumns count="71">
    <tableColumn id="1" name="poř" dataDxfId="287"/>
    <tableColumn id="2" name="s.č." dataDxfId="286"/>
    <tableColumn id="3" name="jméno" dataDxfId="285"/>
    <tableColumn id="4" name="roč" dataDxfId="284"/>
    <tableColumn id="5" name="kat" dataDxfId="283"/>
    <tableColumn id="6" name="poř_kat" dataDxfId="282"/>
    <tableColumn id="7" name="klub" dataDxfId="281"/>
    <tableColumn id="8" name="celk. čas" dataDxfId="280"/>
    <tableColumn id="9" name="1" dataDxfId="279"/>
    <tableColumn id="10" name="2" dataDxfId="278"/>
    <tableColumn id="11" name="3" dataDxfId="277"/>
    <tableColumn id="12" name="4" dataDxfId="276"/>
    <tableColumn id="13" name="5" dataDxfId="275"/>
    <tableColumn id="14" name="6" dataDxfId="274"/>
    <tableColumn id="15" name="7" dataDxfId="273"/>
    <tableColumn id="16" name="8" dataDxfId="272"/>
    <tableColumn id="17" name="9" dataDxfId="271"/>
    <tableColumn id="18" name="10" dataDxfId="270"/>
    <tableColumn id="19" name="11" dataDxfId="269"/>
    <tableColumn id="20" name="12" dataDxfId="268"/>
    <tableColumn id="21" name="13" dataDxfId="267"/>
    <tableColumn id="22" name="14" dataDxfId="266"/>
    <tableColumn id="23" name="15" dataDxfId="265"/>
    <tableColumn id="24" name="16" dataDxfId="264"/>
    <tableColumn id="25" name="17" dataDxfId="263"/>
    <tableColumn id="26" name="18" dataDxfId="262"/>
    <tableColumn id="27" name="19" dataDxfId="261"/>
    <tableColumn id="28" name="20" dataDxfId="260"/>
    <tableColumn id="29" name="21" dataDxfId="259"/>
    <tableColumn id="30" name="22" dataDxfId="258"/>
    <tableColumn id="31" name="23" dataDxfId="257"/>
    <tableColumn id="32" name="24" dataDxfId="256"/>
    <tableColumn id="33" name="25" dataDxfId="255"/>
    <tableColumn id="34" name="26" dataDxfId="254"/>
    <tableColumn id="35" name="27" dataDxfId="253"/>
    <tableColumn id="36" name="28" dataDxfId="252"/>
    <tableColumn id="37" name="29" dataDxfId="251"/>
    <tableColumn id="38" name="30" dataDxfId="250"/>
    <tableColumn id="39" name="31" dataDxfId="249"/>
    <tableColumn id="40" name="32" dataDxfId="248"/>
    <tableColumn id="41" name="33" dataDxfId="247"/>
    <tableColumn id="42" name="34" dataDxfId="246"/>
    <tableColumn id="43" name="35" dataDxfId="245"/>
    <tableColumn id="44" name="36" dataDxfId="244"/>
    <tableColumn id="45" name="37" dataDxfId="243"/>
    <tableColumn id="46" name="38" dataDxfId="242"/>
    <tableColumn id="47" name="39" dataDxfId="241"/>
    <tableColumn id="48" name="40" dataDxfId="240"/>
    <tableColumn id="49" name="41" dataDxfId="239"/>
    <tableColumn id="50" name="42" dataDxfId="238"/>
    <tableColumn id="51" name="43" dataDxfId="237"/>
    <tableColumn id="52" name="44" dataDxfId="236"/>
    <tableColumn id="53" name="45" dataDxfId="235"/>
    <tableColumn id="54" name="46" dataDxfId="234"/>
    <tableColumn id="55" name="47" dataDxfId="233"/>
    <tableColumn id="56" name="48" dataDxfId="232"/>
    <tableColumn id="57" name="49" dataDxfId="231"/>
    <tableColumn id="58" name="50" dataDxfId="230"/>
    <tableColumn id="59" name="51" dataDxfId="229"/>
    <tableColumn id="60" name="52" dataDxfId="228"/>
    <tableColumn id="61" name="53" dataDxfId="227"/>
    <tableColumn id="62" name="54" dataDxfId="226"/>
    <tableColumn id="63" name="55" dataDxfId="225"/>
    <tableColumn id="64" name="56" dataDxfId="224"/>
    <tableColumn id="65" name="57" dataDxfId="223"/>
    <tableColumn id="66" name="58" dataDxfId="222"/>
    <tableColumn id="67" name="59" dataDxfId="221"/>
    <tableColumn id="68" name="60" dataDxfId="220"/>
    <tableColumn id="69" name="61" dataDxfId="219"/>
    <tableColumn id="70" name="62" dataDxfId="218"/>
    <tableColumn id="71" name="63" dataDxfId="217"/>
  </tableColumns>
  <tableStyleInfo name="TableStyleLight9 2" showFirstColumn="0" showLastColumn="0" showRowStripes="1" showColumnStripes="0"/>
</table>
</file>

<file path=xl/tables/table2.xml><?xml version="1.0" encoding="utf-8"?>
<table xmlns="http://schemas.openxmlformats.org/spreadsheetml/2006/main" id="3" name="rounds_cum_time" displayName="rounds_cum_time" ref="B5:BT113" totalsRowShown="0" headerRowDxfId="216" dataDxfId="215">
  <tableColumns count="71">
    <tableColumn id="1" name="poř" dataDxfId="214"/>
    <tableColumn id="2" name="s.č." dataDxfId="213"/>
    <tableColumn id="3" name="jméno" dataDxfId="212"/>
    <tableColumn id="4" name="roč" dataDxfId="211"/>
    <tableColumn id="5" name="kat" dataDxfId="210"/>
    <tableColumn id="6" name="poř_kat" dataDxfId="209"/>
    <tableColumn id="7" name="klub" dataDxfId="208"/>
    <tableColumn id="8" name="celk. čas" dataDxfId="207"/>
    <tableColumn id="9" name="1" dataDxfId="206">
      <calculatedColumnFormula>laps_times[[#This Row],[1]]</calculatedColumnFormula>
    </tableColumn>
    <tableColumn id="10" name="2" dataDxfId="205">
      <calculatedColumnFormula>IF(ISBLANK(laps_times[[#This Row],[2]]),"DNF",    rounds_cum_time[[#This Row],[1]]+laps_times[[#This Row],[2]])</calculatedColumnFormula>
    </tableColumn>
    <tableColumn id="11" name="3" dataDxfId="204">
      <calculatedColumnFormula>IF(ISBLANK(laps_times[[#This Row],[3]]),"DNF",    rounds_cum_time[[#This Row],[2]]+laps_times[[#This Row],[3]])</calculatedColumnFormula>
    </tableColumn>
    <tableColumn id="12" name="4" dataDxfId="203">
      <calculatedColumnFormula>IF(ISBLANK(laps_times[[#This Row],[4]]),"DNF",    rounds_cum_time[[#This Row],[3]]+laps_times[[#This Row],[4]])</calculatedColumnFormula>
    </tableColumn>
    <tableColumn id="13" name="5" dataDxfId="202">
      <calculatedColumnFormula>IF(ISBLANK(laps_times[[#This Row],[5]]),"DNF",    rounds_cum_time[[#This Row],[4]]+laps_times[[#This Row],[5]])</calculatedColumnFormula>
    </tableColumn>
    <tableColumn id="14" name="6" dataDxfId="201">
      <calculatedColumnFormula>IF(ISBLANK(laps_times[[#This Row],[6]]),"DNF",    rounds_cum_time[[#This Row],[5]]+laps_times[[#This Row],[6]])</calculatedColumnFormula>
    </tableColumn>
    <tableColumn id="15" name="7" dataDxfId="200">
      <calculatedColumnFormula>IF(ISBLANK(laps_times[[#This Row],[7]]),"DNF",    rounds_cum_time[[#This Row],[6]]+laps_times[[#This Row],[7]])</calculatedColumnFormula>
    </tableColumn>
    <tableColumn id="16" name="8" dataDxfId="199">
      <calculatedColumnFormula>IF(ISBLANK(laps_times[[#This Row],[8]]),"DNF",    rounds_cum_time[[#This Row],[7]]+laps_times[[#This Row],[8]])</calculatedColumnFormula>
    </tableColumn>
    <tableColumn id="17" name="9" dataDxfId="198">
      <calculatedColumnFormula>IF(ISBLANK(laps_times[[#This Row],[9]]),"DNF",    rounds_cum_time[[#This Row],[8]]+laps_times[[#This Row],[9]])</calculatedColumnFormula>
    </tableColumn>
    <tableColumn id="18" name="10" dataDxfId="197">
      <calculatedColumnFormula>IF(ISBLANK(laps_times[[#This Row],[10]]),"DNF",    rounds_cum_time[[#This Row],[9]]+laps_times[[#This Row],[10]])</calculatedColumnFormula>
    </tableColumn>
    <tableColumn id="19" name="11" dataDxfId="196">
      <calculatedColumnFormula>IF(ISBLANK(laps_times[[#This Row],[11]]),"DNF",    rounds_cum_time[[#This Row],[10]]+laps_times[[#This Row],[11]])</calculatedColumnFormula>
    </tableColumn>
    <tableColumn id="20" name="12" dataDxfId="195">
      <calculatedColumnFormula>IF(ISBLANK(laps_times[[#This Row],[12]]),"DNF",    rounds_cum_time[[#This Row],[11]]+laps_times[[#This Row],[12]])</calculatedColumnFormula>
    </tableColumn>
    <tableColumn id="21" name="13" dataDxfId="194">
      <calculatedColumnFormula>IF(ISBLANK(laps_times[[#This Row],[13]]),"DNF",    rounds_cum_time[[#This Row],[12]]+laps_times[[#This Row],[13]])</calculatedColumnFormula>
    </tableColumn>
    <tableColumn id="22" name="14" dataDxfId="193">
      <calculatedColumnFormula>IF(ISBLANK(laps_times[[#This Row],[14]]),"DNF",    rounds_cum_time[[#This Row],[13]]+laps_times[[#This Row],[14]])</calculatedColumnFormula>
    </tableColumn>
    <tableColumn id="23" name="15" dataDxfId="192">
      <calculatedColumnFormula>IF(ISBLANK(laps_times[[#This Row],[15]]),"DNF",    rounds_cum_time[[#This Row],[14]]+laps_times[[#This Row],[15]])</calculatedColumnFormula>
    </tableColumn>
    <tableColumn id="24" name="16" dataDxfId="191">
      <calculatedColumnFormula>IF(ISBLANK(laps_times[[#This Row],[16]]),"DNF",    rounds_cum_time[[#This Row],[15]]+laps_times[[#This Row],[16]])</calculatedColumnFormula>
    </tableColumn>
    <tableColumn id="25" name="17" dataDxfId="190">
      <calculatedColumnFormula>IF(ISBLANK(laps_times[[#This Row],[17]]),"DNF",    rounds_cum_time[[#This Row],[16]]+laps_times[[#This Row],[17]])</calculatedColumnFormula>
    </tableColumn>
    <tableColumn id="26" name="18" dataDxfId="189">
      <calculatedColumnFormula>IF(ISBLANK(laps_times[[#This Row],[18]]),"DNF",    rounds_cum_time[[#This Row],[17]]+laps_times[[#This Row],[18]])</calculatedColumnFormula>
    </tableColumn>
    <tableColumn id="27" name="19" dataDxfId="188">
      <calculatedColumnFormula>IF(ISBLANK(laps_times[[#This Row],[19]]),"DNF",    rounds_cum_time[[#This Row],[18]]+laps_times[[#This Row],[19]])</calculatedColumnFormula>
    </tableColumn>
    <tableColumn id="28" name="20" dataDxfId="187">
      <calculatedColumnFormula>IF(ISBLANK(laps_times[[#This Row],[20]]),"DNF",    rounds_cum_time[[#This Row],[19]]+laps_times[[#This Row],[20]])</calculatedColumnFormula>
    </tableColumn>
    <tableColumn id="29" name="21" dataDxfId="186">
      <calculatedColumnFormula>IF(ISBLANK(laps_times[[#This Row],[21]]),"DNF",    rounds_cum_time[[#This Row],[20]]+laps_times[[#This Row],[21]])</calculatedColumnFormula>
    </tableColumn>
    <tableColumn id="30" name="22" dataDxfId="185">
      <calculatedColumnFormula>IF(ISBLANK(laps_times[[#This Row],[22]]),"DNF",    rounds_cum_time[[#This Row],[21]]+laps_times[[#This Row],[22]])</calculatedColumnFormula>
    </tableColumn>
    <tableColumn id="31" name="23" dataDxfId="184">
      <calculatedColumnFormula>IF(ISBLANK(laps_times[[#This Row],[23]]),"DNF",    rounds_cum_time[[#This Row],[22]]+laps_times[[#This Row],[23]])</calculatedColumnFormula>
    </tableColumn>
    <tableColumn id="32" name="24" dataDxfId="183">
      <calculatedColumnFormula>IF(ISBLANK(laps_times[[#This Row],[24]]),"DNF",    rounds_cum_time[[#This Row],[23]]+laps_times[[#This Row],[24]])</calculatedColumnFormula>
    </tableColumn>
    <tableColumn id="33" name="25" dataDxfId="182">
      <calculatedColumnFormula>IF(ISBLANK(laps_times[[#This Row],[25]]),"DNF",    rounds_cum_time[[#This Row],[24]]+laps_times[[#This Row],[25]])</calculatedColumnFormula>
    </tableColumn>
    <tableColumn id="34" name="26" dataDxfId="181">
      <calculatedColumnFormula>IF(ISBLANK(laps_times[[#This Row],[26]]),"DNF",    rounds_cum_time[[#This Row],[25]]+laps_times[[#This Row],[26]])</calculatedColumnFormula>
    </tableColumn>
    <tableColumn id="35" name="27" dataDxfId="180">
      <calculatedColumnFormula>IF(ISBLANK(laps_times[[#This Row],[27]]),"DNF",    rounds_cum_time[[#This Row],[26]]+laps_times[[#This Row],[27]])</calculatedColumnFormula>
    </tableColumn>
    <tableColumn id="36" name="28" dataDxfId="179">
      <calculatedColumnFormula>IF(ISBLANK(laps_times[[#This Row],[28]]),"DNF",    rounds_cum_time[[#This Row],[27]]+laps_times[[#This Row],[28]])</calculatedColumnFormula>
    </tableColumn>
    <tableColumn id="37" name="29" dataDxfId="178">
      <calculatedColumnFormula>IF(ISBLANK(laps_times[[#This Row],[29]]),"DNF",    rounds_cum_time[[#This Row],[28]]+laps_times[[#This Row],[29]])</calculatedColumnFormula>
    </tableColumn>
    <tableColumn id="38" name="30" dataDxfId="177">
      <calculatedColumnFormula>IF(ISBLANK(laps_times[[#This Row],[30]]),"DNF",    rounds_cum_time[[#This Row],[29]]+laps_times[[#This Row],[30]])</calculatedColumnFormula>
    </tableColumn>
    <tableColumn id="39" name="31" dataDxfId="176">
      <calculatedColumnFormula>IF(ISBLANK(laps_times[[#This Row],[31]]),"DNF",    rounds_cum_time[[#This Row],[30]]+laps_times[[#This Row],[31]])</calculatedColumnFormula>
    </tableColumn>
    <tableColumn id="40" name="32" dataDxfId="175">
      <calculatedColumnFormula>IF(ISBLANK(laps_times[[#This Row],[32]]),"DNF",    rounds_cum_time[[#This Row],[31]]+laps_times[[#This Row],[32]])</calculatedColumnFormula>
    </tableColumn>
    <tableColumn id="41" name="33" dataDxfId="174">
      <calculatedColumnFormula>IF(ISBLANK(laps_times[[#This Row],[33]]),"DNF",    rounds_cum_time[[#This Row],[32]]+laps_times[[#This Row],[33]])</calculatedColumnFormula>
    </tableColumn>
    <tableColumn id="42" name="34" dataDxfId="173">
      <calculatedColumnFormula>IF(ISBLANK(laps_times[[#This Row],[34]]),"DNF",    rounds_cum_time[[#This Row],[33]]+laps_times[[#This Row],[34]])</calculatedColumnFormula>
    </tableColumn>
    <tableColumn id="43" name="35" dataDxfId="172">
      <calculatedColumnFormula>IF(ISBLANK(laps_times[[#This Row],[35]]),"DNF",    rounds_cum_time[[#This Row],[34]]+laps_times[[#This Row],[35]])</calculatedColumnFormula>
    </tableColumn>
    <tableColumn id="44" name="36" dataDxfId="171">
      <calculatedColumnFormula>IF(ISBLANK(laps_times[[#This Row],[36]]),"DNF",    rounds_cum_time[[#This Row],[35]]+laps_times[[#This Row],[36]])</calculatedColumnFormula>
    </tableColumn>
    <tableColumn id="45" name="37" dataDxfId="170">
      <calculatedColumnFormula>IF(ISBLANK(laps_times[[#This Row],[37]]),"DNF",    rounds_cum_time[[#This Row],[36]]+laps_times[[#This Row],[37]])</calculatedColumnFormula>
    </tableColumn>
    <tableColumn id="46" name="38" dataDxfId="169">
      <calculatedColumnFormula>IF(ISBLANK(laps_times[[#This Row],[38]]),"DNF",    rounds_cum_time[[#This Row],[37]]+laps_times[[#This Row],[38]])</calculatedColumnFormula>
    </tableColumn>
    <tableColumn id="47" name="39" dataDxfId="168">
      <calculatedColumnFormula>IF(ISBLANK(laps_times[[#This Row],[39]]),"DNF",    rounds_cum_time[[#This Row],[38]]+laps_times[[#This Row],[39]])</calculatedColumnFormula>
    </tableColumn>
    <tableColumn id="48" name="40" dataDxfId="167">
      <calculatedColumnFormula>IF(ISBLANK(laps_times[[#This Row],[40]]),"DNF",    rounds_cum_time[[#This Row],[39]]+laps_times[[#This Row],[40]])</calculatedColumnFormula>
    </tableColumn>
    <tableColumn id="49" name="41" dataDxfId="166">
      <calculatedColumnFormula>IF(ISBLANK(laps_times[[#This Row],[41]]),"DNF",    rounds_cum_time[[#This Row],[40]]+laps_times[[#This Row],[41]])</calculatedColumnFormula>
    </tableColumn>
    <tableColumn id="50" name="42" dataDxfId="165">
      <calculatedColumnFormula>IF(ISBLANK(laps_times[[#This Row],[42]]),"DNF",    rounds_cum_time[[#This Row],[41]]+laps_times[[#This Row],[42]])</calculatedColumnFormula>
    </tableColumn>
    <tableColumn id="51" name="43" dataDxfId="164">
      <calculatedColumnFormula>IF(ISBLANK(laps_times[[#This Row],[43]]),"DNF",    rounds_cum_time[[#This Row],[42]]+laps_times[[#This Row],[43]])</calculatedColumnFormula>
    </tableColumn>
    <tableColumn id="52" name="44" dataDxfId="163">
      <calculatedColumnFormula>IF(ISBLANK(laps_times[[#This Row],[44]]),"DNF",    rounds_cum_time[[#This Row],[43]]+laps_times[[#This Row],[44]])</calculatedColumnFormula>
    </tableColumn>
    <tableColumn id="53" name="45" dataDxfId="162">
      <calculatedColumnFormula>IF(ISBLANK(laps_times[[#This Row],[45]]),"DNF",    rounds_cum_time[[#This Row],[44]]+laps_times[[#This Row],[45]])</calculatedColumnFormula>
    </tableColumn>
    <tableColumn id="54" name="46" dataDxfId="161">
      <calculatedColumnFormula>IF(ISBLANK(laps_times[[#This Row],[46]]),"DNF",    rounds_cum_time[[#This Row],[45]]+laps_times[[#This Row],[46]])</calculatedColumnFormula>
    </tableColumn>
    <tableColumn id="55" name="47" dataDxfId="160">
      <calculatedColumnFormula>IF(ISBLANK(laps_times[[#This Row],[47]]),"DNF",    rounds_cum_time[[#This Row],[46]]+laps_times[[#This Row],[47]])</calculatedColumnFormula>
    </tableColumn>
    <tableColumn id="56" name="48" dataDxfId="159">
      <calculatedColumnFormula>IF(ISBLANK(laps_times[[#This Row],[48]]),"DNF",    rounds_cum_time[[#This Row],[47]]+laps_times[[#This Row],[48]])</calculatedColumnFormula>
    </tableColumn>
    <tableColumn id="57" name="49" dataDxfId="158">
      <calculatedColumnFormula>IF(ISBLANK(laps_times[[#This Row],[49]]),"DNF",    rounds_cum_time[[#This Row],[48]]+laps_times[[#This Row],[49]])</calculatedColumnFormula>
    </tableColumn>
    <tableColumn id="58" name="50" dataDxfId="157">
      <calculatedColumnFormula>IF(ISBLANK(laps_times[[#This Row],[50]]),"DNF",    rounds_cum_time[[#This Row],[49]]+laps_times[[#This Row],[50]])</calculatedColumnFormula>
    </tableColumn>
    <tableColumn id="59" name="51" dataDxfId="156">
      <calculatedColumnFormula>IF(ISBLANK(laps_times[[#This Row],[51]]),"DNF",    rounds_cum_time[[#This Row],[50]]+laps_times[[#This Row],[51]])</calculatedColumnFormula>
    </tableColumn>
    <tableColumn id="60" name="52" dataDxfId="155">
      <calculatedColumnFormula>IF(ISBLANK(laps_times[[#This Row],[52]]),"DNF",    rounds_cum_time[[#This Row],[51]]+laps_times[[#This Row],[52]])</calculatedColumnFormula>
    </tableColumn>
    <tableColumn id="61" name="53" dataDxfId="154">
      <calculatedColumnFormula>IF(ISBLANK(laps_times[[#This Row],[53]]),"DNF",    rounds_cum_time[[#This Row],[52]]+laps_times[[#This Row],[53]])</calculatedColumnFormula>
    </tableColumn>
    <tableColumn id="62" name="54" dataDxfId="153">
      <calculatedColumnFormula>IF(ISBLANK(laps_times[[#This Row],[54]]),"DNF",    rounds_cum_time[[#This Row],[53]]+laps_times[[#This Row],[54]])</calculatedColumnFormula>
    </tableColumn>
    <tableColumn id="63" name="55" dataDxfId="152">
      <calculatedColumnFormula>IF(ISBLANK(laps_times[[#This Row],[55]]),"DNF",    rounds_cum_time[[#This Row],[54]]+laps_times[[#This Row],[55]])</calculatedColumnFormula>
    </tableColumn>
    <tableColumn id="64" name="56" dataDxfId="151">
      <calculatedColumnFormula>IF(ISBLANK(laps_times[[#This Row],[56]]),"DNF",    rounds_cum_time[[#This Row],[55]]+laps_times[[#This Row],[56]])</calculatedColumnFormula>
    </tableColumn>
    <tableColumn id="65" name="57" dataDxfId="150">
      <calculatedColumnFormula>IF(ISBLANK(laps_times[[#This Row],[57]]),"DNF",    rounds_cum_time[[#This Row],[56]]+laps_times[[#This Row],[57]])</calculatedColumnFormula>
    </tableColumn>
    <tableColumn id="66" name="58" dataDxfId="149">
      <calculatedColumnFormula>IF(ISBLANK(laps_times[[#This Row],[58]]),"DNF",    rounds_cum_time[[#This Row],[57]]+laps_times[[#This Row],[58]])</calculatedColumnFormula>
    </tableColumn>
    <tableColumn id="67" name="59" dataDxfId="148">
      <calculatedColumnFormula>IF(ISBLANK(laps_times[[#This Row],[59]]),"DNF",    rounds_cum_time[[#This Row],[58]]+laps_times[[#This Row],[59]])</calculatedColumnFormula>
    </tableColumn>
    <tableColumn id="68" name="60" dataDxfId="147">
      <calculatedColumnFormula>IF(ISBLANK(laps_times[[#This Row],[60]]),"DNF",    rounds_cum_time[[#This Row],[59]]+laps_times[[#This Row],[60]])</calculatedColumnFormula>
    </tableColumn>
    <tableColumn id="69" name="61" dataDxfId="146">
      <calculatedColumnFormula>IF(ISBLANK(laps_times[[#This Row],[61]]),"DNF",    rounds_cum_time[[#This Row],[60]]+laps_times[[#This Row],[61]])</calculatedColumnFormula>
    </tableColumn>
    <tableColumn id="70" name="62" dataDxfId="145">
      <calculatedColumnFormula>IF(ISBLANK(laps_times[[#This Row],[62]]),"DNF",    rounds_cum_time[[#This Row],[61]]+laps_times[[#This Row],[62]])</calculatedColumnFormula>
    </tableColumn>
    <tableColumn id="71" name="63" dataDxfId="144">
      <calculatedColumnFormula>IF(ISBLANK(laps_times[[#This Row],[63]]),"DNF",    rounds_cum_time[[#This Row],[62]]+laps_times[[#This Row],[63]])</calculatedColumnFormula>
    </tableColumn>
  </tableColumns>
  <tableStyleInfo name="TableStyleLight9 2" showFirstColumn="0" showLastColumn="0" showRowStripes="1" showColumnStripes="0"/>
</table>
</file>

<file path=xl/tables/table3.xml><?xml version="1.0" encoding="utf-8"?>
<table xmlns="http://schemas.openxmlformats.org/spreadsheetml/2006/main" id="4" name="split_ranks" displayName="split_ranks" ref="B5:BT113" totalsRowShown="0" headerRowDxfId="143" dataDxfId="142">
  <tableColumns count="71">
    <tableColumn id="1" name="poř" dataDxfId="141"/>
    <tableColumn id="2" name="s.č." dataDxfId="140"/>
    <tableColumn id="3" name="jméno" dataDxfId="139"/>
    <tableColumn id="4" name="roč" dataDxfId="138"/>
    <tableColumn id="5" name="kat" dataDxfId="137"/>
    <tableColumn id="6" name="poř_kat" dataDxfId="136"/>
    <tableColumn id="7" name="klub" dataDxfId="135"/>
    <tableColumn id="8" name="čas" dataDxfId="134"/>
    <tableColumn id="9" name="1" dataDxfId="133">
      <calculatedColumnFormula>IF(ISBLANK(laps_times[[#This Row],[1]]),"DNF",CONCATENATE(RANK(rounds_cum_time[[#This Row],[1]],rounds_cum_time[1],1),"."))</calculatedColumnFormula>
    </tableColumn>
    <tableColumn id="10" name="2" dataDxfId="132">
      <calculatedColumnFormula>IF(ISBLANK(laps_times[[#This Row],[2]]),"DNF",CONCATENATE(RANK(rounds_cum_time[[#This Row],[2]],rounds_cum_time[2],1),"."))</calculatedColumnFormula>
    </tableColumn>
    <tableColumn id="11" name="3" dataDxfId="131">
      <calculatedColumnFormula>IF(ISBLANK(laps_times[[#This Row],[3]]),"DNF",CONCATENATE(RANK(rounds_cum_time[[#This Row],[3]],rounds_cum_time[3],1),"."))</calculatedColumnFormula>
    </tableColumn>
    <tableColumn id="12" name="4" dataDxfId="130">
      <calculatedColumnFormula>IF(ISBLANK(laps_times[[#This Row],[4]]),"DNF",CONCATENATE(RANK(rounds_cum_time[[#This Row],[4]],rounds_cum_time[4],1),"."))</calculatedColumnFormula>
    </tableColumn>
    <tableColumn id="13" name="5" dataDxfId="129">
      <calculatedColumnFormula>IF(ISBLANK(laps_times[[#This Row],[5]]),"DNF",CONCATENATE(RANK(rounds_cum_time[[#This Row],[5]],rounds_cum_time[5],1),"."))</calculatedColumnFormula>
    </tableColumn>
    <tableColumn id="14" name="6" dataDxfId="128">
      <calculatedColumnFormula>IF(ISBLANK(laps_times[[#This Row],[6]]),"DNF",CONCATENATE(RANK(rounds_cum_time[[#This Row],[6]],rounds_cum_time[6],1),"."))</calculatedColumnFormula>
    </tableColumn>
    <tableColumn id="15" name="7" dataDxfId="127">
      <calculatedColumnFormula>IF(ISBLANK(laps_times[[#This Row],[7]]),"DNF",CONCATENATE(RANK(rounds_cum_time[[#This Row],[7]],rounds_cum_time[7],1),"."))</calculatedColumnFormula>
    </tableColumn>
    <tableColumn id="16" name="8" dataDxfId="126">
      <calculatedColumnFormula>IF(ISBLANK(laps_times[[#This Row],[8]]),"DNF",CONCATENATE(RANK(rounds_cum_time[[#This Row],[8]],rounds_cum_time[8],1),"."))</calculatedColumnFormula>
    </tableColumn>
    <tableColumn id="17" name="9" dataDxfId="125">
      <calculatedColumnFormula>IF(ISBLANK(laps_times[[#This Row],[9]]),"DNF",CONCATENATE(RANK(rounds_cum_time[[#This Row],[9]],rounds_cum_time[9],1),"."))</calculatedColumnFormula>
    </tableColumn>
    <tableColumn id="18" name="10" dataDxfId="124">
      <calculatedColumnFormula>IF(ISBLANK(laps_times[[#This Row],[10]]),"DNF",CONCATENATE(RANK(rounds_cum_time[[#This Row],[10]],rounds_cum_time[10],1),"."))</calculatedColumnFormula>
    </tableColumn>
    <tableColumn id="19" name="11" dataDxfId="123">
      <calculatedColumnFormula>IF(ISBLANK(laps_times[[#This Row],[11]]),"DNF",CONCATENATE(RANK(rounds_cum_time[[#This Row],[11]],rounds_cum_time[11],1),"."))</calculatedColumnFormula>
    </tableColumn>
    <tableColumn id="20" name="12" dataDxfId="122">
      <calculatedColumnFormula>IF(ISBLANK(laps_times[[#This Row],[12]]),"DNF",CONCATENATE(RANK(rounds_cum_time[[#This Row],[12]],rounds_cum_time[12],1),"."))</calculatedColumnFormula>
    </tableColumn>
    <tableColumn id="21" name="13" dataDxfId="121">
      <calculatedColumnFormula>IF(ISBLANK(laps_times[[#This Row],[13]]),"DNF",CONCATENATE(RANK(rounds_cum_time[[#This Row],[13]],rounds_cum_time[13],1),"."))</calculatedColumnFormula>
    </tableColumn>
    <tableColumn id="22" name="14" dataDxfId="120">
      <calculatedColumnFormula>IF(ISBLANK(laps_times[[#This Row],[14]]),"DNF",CONCATENATE(RANK(rounds_cum_time[[#This Row],[14]],rounds_cum_time[14],1),"."))</calculatedColumnFormula>
    </tableColumn>
    <tableColumn id="23" name="15" dataDxfId="119">
      <calculatedColumnFormula>IF(ISBLANK(laps_times[[#This Row],[15]]),"DNF",CONCATENATE(RANK(rounds_cum_time[[#This Row],[15]],rounds_cum_time[15],1),"."))</calculatedColumnFormula>
    </tableColumn>
    <tableColumn id="24" name="16" dataDxfId="118">
      <calculatedColumnFormula>IF(ISBLANK(laps_times[[#This Row],[16]]),"DNF",CONCATENATE(RANK(rounds_cum_time[[#This Row],[16]],rounds_cum_time[16],1),"."))</calculatedColumnFormula>
    </tableColumn>
    <tableColumn id="25" name="17" dataDxfId="117">
      <calculatedColumnFormula>IF(ISBLANK(laps_times[[#This Row],[17]]),"DNF",CONCATENATE(RANK(rounds_cum_time[[#This Row],[17]],rounds_cum_time[17],1),"."))</calculatedColumnFormula>
    </tableColumn>
    <tableColumn id="26" name="18" dataDxfId="116">
      <calculatedColumnFormula>IF(ISBLANK(laps_times[[#This Row],[18]]),"DNF",CONCATENATE(RANK(rounds_cum_time[[#This Row],[18]],rounds_cum_time[18],1),"."))</calculatedColumnFormula>
    </tableColumn>
    <tableColumn id="27" name="19" dataDxfId="115">
      <calculatedColumnFormula>IF(ISBLANK(laps_times[[#This Row],[19]]),"DNF",CONCATENATE(RANK(rounds_cum_time[[#This Row],[19]],rounds_cum_time[19],1),"."))</calculatedColumnFormula>
    </tableColumn>
    <tableColumn id="28" name="20" dataDxfId="114">
      <calculatedColumnFormula>IF(ISBLANK(laps_times[[#This Row],[20]]),"DNF",CONCATENATE(RANK(rounds_cum_time[[#This Row],[20]],rounds_cum_time[20],1),"."))</calculatedColumnFormula>
    </tableColumn>
    <tableColumn id="29" name="21" dataDxfId="113">
      <calculatedColumnFormula>IF(ISBLANK(laps_times[[#This Row],[21]]),"DNF",CONCATENATE(RANK(rounds_cum_time[[#This Row],[21]],rounds_cum_time[21],1),"."))</calculatedColumnFormula>
    </tableColumn>
    <tableColumn id="30" name="22" dataDxfId="112">
      <calculatedColumnFormula>IF(ISBLANK(laps_times[[#This Row],[22]]),"DNF",CONCATENATE(RANK(rounds_cum_time[[#This Row],[22]],rounds_cum_time[22],1),"."))</calculatedColumnFormula>
    </tableColumn>
    <tableColumn id="31" name="23" dataDxfId="111">
      <calculatedColumnFormula>IF(ISBLANK(laps_times[[#This Row],[23]]),"DNF",CONCATENATE(RANK(rounds_cum_time[[#This Row],[23]],rounds_cum_time[23],1),"."))</calculatedColumnFormula>
    </tableColumn>
    <tableColumn id="32" name="24" dataDxfId="110">
      <calculatedColumnFormula>IF(ISBLANK(laps_times[[#This Row],[24]]),"DNF",CONCATENATE(RANK(rounds_cum_time[[#This Row],[24]],rounds_cum_time[24],1),"."))</calculatedColumnFormula>
    </tableColumn>
    <tableColumn id="33" name="25" dataDxfId="109">
      <calculatedColumnFormula>IF(ISBLANK(laps_times[[#This Row],[25]]),"DNF",CONCATENATE(RANK(rounds_cum_time[[#This Row],[25]],rounds_cum_time[25],1),"."))</calculatedColumnFormula>
    </tableColumn>
    <tableColumn id="34" name="26" dataDxfId="108">
      <calculatedColumnFormula>IF(ISBLANK(laps_times[[#This Row],[26]]),"DNF",CONCATENATE(RANK(rounds_cum_time[[#This Row],[26]],rounds_cum_time[26],1),"."))</calculatedColumnFormula>
    </tableColumn>
    <tableColumn id="35" name="27" dataDxfId="107">
      <calculatedColumnFormula>IF(ISBLANK(laps_times[[#This Row],[27]]),"DNF",CONCATENATE(RANK(rounds_cum_time[[#This Row],[27]],rounds_cum_time[27],1),"."))</calculatedColumnFormula>
    </tableColumn>
    <tableColumn id="36" name="28" dataDxfId="106">
      <calculatedColumnFormula>IF(ISBLANK(laps_times[[#This Row],[28]]),"DNF",CONCATENATE(RANK(rounds_cum_time[[#This Row],[28]],rounds_cum_time[28],1),"."))</calculatedColumnFormula>
    </tableColumn>
    <tableColumn id="37" name="29" dataDxfId="105">
      <calculatedColumnFormula>IF(ISBLANK(laps_times[[#This Row],[29]]),"DNF",CONCATENATE(RANK(rounds_cum_time[[#This Row],[29]],rounds_cum_time[29],1),"."))</calculatedColumnFormula>
    </tableColumn>
    <tableColumn id="38" name="30" dataDxfId="104">
      <calculatedColumnFormula>IF(ISBLANK(laps_times[[#This Row],[30]]),"DNF",CONCATENATE(RANK(rounds_cum_time[[#This Row],[30]],rounds_cum_time[30],1),"."))</calculatedColumnFormula>
    </tableColumn>
    <tableColumn id="39" name="31" dataDxfId="103">
      <calculatedColumnFormula>IF(ISBLANK(laps_times[[#This Row],[31]]),"DNF",CONCATENATE(RANK(rounds_cum_time[[#This Row],[31]],rounds_cum_time[31],1),"."))</calculatedColumnFormula>
    </tableColumn>
    <tableColumn id="40" name="32" dataDxfId="102">
      <calculatedColumnFormula>IF(ISBLANK(laps_times[[#This Row],[32]]),"DNF",CONCATENATE(RANK(rounds_cum_time[[#This Row],[32]],rounds_cum_time[32],1),"."))</calculatedColumnFormula>
    </tableColumn>
    <tableColumn id="41" name="33" dataDxfId="101">
      <calculatedColumnFormula>IF(ISBLANK(laps_times[[#This Row],[33]]),"DNF",CONCATENATE(RANK(rounds_cum_time[[#This Row],[33]],rounds_cum_time[33],1),"."))</calculatedColumnFormula>
    </tableColumn>
    <tableColumn id="42" name="34" dataDxfId="100">
      <calculatedColumnFormula>IF(ISBLANK(laps_times[[#This Row],[34]]),"DNF",CONCATENATE(RANK(rounds_cum_time[[#This Row],[34]],rounds_cum_time[34],1),"."))</calculatedColumnFormula>
    </tableColumn>
    <tableColumn id="43" name="35" dataDxfId="99">
      <calculatedColumnFormula>IF(ISBLANK(laps_times[[#This Row],[35]]),"DNF",CONCATENATE(RANK(rounds_cum_time[[#This Row],[35]],rounds_cum_time[35],1),"."))</calculatedColumnFormula>
    </tableColumn>
    <tableColumn id="44" name="36" dataDxfId="98">
      <calculatedColumnFormula>IF(ISBLANK(laps_times[[#This Row],[36]]),"DNF",CONCATENATE(RANK(rounds_cum_time[[#This Row],[36]],rounds_cum_time[36],1),"."))</calculatedColumnFormula>
    </tableColumn>
    <tableColumn id="45" name="37" dataDxfId="97">
      <calculatedColumnFormula>IF(ISBLANK(laps_times[[#This Row],[37]]),"DNF",CONCATENATE(RANK(rounds_cum_time[[#This Row],[37]],rounds_cum_time[37],1),"."))</calculatedColumnFormula>
    </tableColumn>
    <tableColumn id="46" name="38" dataDxfId="96">
      <calculatedColumnFormula>IF(ISBLANK(laps_times[[#This Row],[38]]),"DNF",CONCATENATE(RANK(rounds_cum_time[[#This Row],[38]],rounds_cum_time[38],1),"."))</calculatedColumnFormula>
    </tableColumn>
    <tableColumn id="47" name="39" dataDxfId="95">
      <calculatedColumnFormula>IF(ISBLANK(laps_times[[#This Row],[39]]),"DNF",CONCATENATE(RANK(rounds_cum_time[[#This Row],[39]],rounds_cum_time[39],1),"."))</calculatedColumnFormula>
    </tableColumn>
    <tableColumn id="48" name="40" dataDxfId="94">
      <calculatedColumnFormula>IF(ISBLANK(laps_times[[#This Row],[40]]),"DNF",CONCATENATE(RANK(rounds_cum_time[[#This Row],[40]],rounds_cum_time[40],1),"."))</calculatedColumnFormula>
    </tableColumn>
    <tableColumn id="49" name="41" dataDxfId="93">
      <calculatedColumnFormula>IF(ISBLANK(laps_times[[#This Row],[41]]),"DNF",CONCATENATE(RANK(rounds_cum_time[[#This Row],[41]],rounds_cum_time[41],1),"."))</calculatedColumnFormula>
    </tableColumn>
    <tableColumn id="50" name="42" dataDxfId="92">
      <calculatedColumnFormula>IF(ISBLANK(laps_times[[#This Row],[42]]),"DNF",CONCATENATE(RANK(rounds_cum_time[[#This Row],[42]],rounds_cum_time[42],1),"."))</calculatedColumnFormula>
    </tableColumn>
    <tableColumn id="51" name="43" dataDxfId="91">
      <calculatedColumnFormula>IF(ISBLANK(laps_times[[#This Row],[43]]),"DNF",CONCATENATE(RANK(rounds_cum_time[[#This Row],[43]],rounds_cum_time[43],1),"."))</calculatedColumnFormula>
    </tableColumn>
    <tableColumn id="52" name="44" dataDxfId="90">
      <calculatedColumnFormula>IF(ISBLANK(laps_times[[#This Row],[44]]),"DNF",CONCATENATE(RANK(rounds_cum_time[[#This Row],[44]],rounds_cum_time[44],1),"."))</calculatedColumnFormula>
    </tableColumn>
    <tableColumn id="53" name="45" dataDxfId="89">
      <calculatedColumnFormula>IF(ISBLANK(laps_times[[#This Row],[45]]),"DNF",CONCATENATE(RANK(rounds_cum_time[[#This Row],[45]],rounds_cum_time[45],1),"."))</calculatedColumnFormula>
    </tableColumn>
    <tableColumn id="54" name="46" dataDxfId="88">
      <calculatedColumnFormula>IF(ISBLANK(laps_times[[#This Row],[46]]),"DNF",CONCATENATE(RANK(rounds_cum_time[[#This Row],[46]],rounds_cum_time[46],1),"."))</calculatedColumnFormula>
    </tableColumn>
    <tableColumn id="55" name="47" dataDxfId="87">
      <calculatedColumnFormula>IF(ISBLANK(laps_times[[#This Row],[47]]),"DNF",CONCATENATE(RANK(rounds_cum_time[[#This Row],[47]],rounds_cum_time[47],1),"."))</calculatedColumnFormula>
    </tableColumn>
    <tableColumn id="56" name="48" dataDxfId="86">
      <calculatedColumnFormula>IF(ISBLANK(laps_times[[#This Row],[48]]),"DNF",CONCATENATE(RANK(rounds_cum_time[[#This Row],[48]],rounds_cum_time[48],1),"."))</calculatedColumnFormula>
    </tableColumn>
    <tableColumn id="57" name="49" dataDxfId="85">
      <calculatedColumnFormula>IF(ISBLANK(laps_times[[#This Row],[49]]),"DNF",CONCATENATE(RANK(rounds_cum_time[[#This Row],[49]],rounds_cum_time[49],1),"."))</calculatedColumnFormula>
    </tableColumn>
    <tableColumn id="58" name="50" dataDxfId="84">
      <calculatedColumnFormula>IF(ISBLANK(laps_times[[#This Row],[50]]),"DNF",CONCATENATE(RANK(rounds_cum_time[[#This Row],[50]],rounds_cum_time[50],1),"."))</calculatedColumnFormula>
    </tableColumn>
    <tableColumn id="59" name="51" dataDxfId="83">
      <calculatedColumnFormula>IF(ISBLANK(laps_times[[#This Row],[51]]),"DNF",CONCATENATE(RANK(rounds_cum_time[[#This Row],[51]],rounds_cum_time[51],1),"."))</calculatedColumnFormula>
    </tableColumn>
    <tableColumn id="60" name="52" dataDxfId="82">
      <calculatedColumnFormula>IF(ISBLANK(laps_times[[#This Row],[52]]),"DNF",CONCATENATE(RANK(rounds_cum_time[[#This Row],[52]],rounds_cum_time[52],1),"."))</calculatedColumnFormula>
    </tableColumn>
    <tableColumn id="61" name="53" dataDxfId="81">
      <calculatedColumnFormula>IF(ISBLANK(laps_times[[#This Row],[53]]),"DNF",CONCATENATE(RANK(rounds_cum_time[[#This Row],[53]],rounds_cum_time[53],1),"."))</calculatedColumnFormula>
    </tableColumn>
    <tableColumn id="62" name="54" dataDxfId="80">
      <calculatedColumnFormula>IF(ISBLANK(laps_times[[#This Row],[54]]),"DNF",CONCATENATE(RANK(rounds_cum_time[[#This Row],[54]],rounds_cum_time[54],1),"."))</calculatedColumnFormula>
    </tableColumn>
    <tableColumn id="63" name="55" dataDxfId="79">
      <calculatedColumnFormula>IF(ISBLANK(laps_times[[#This Row],[55]]),"DNF",CONCATENATE(RANK(rounds_cum_time[[#This Row],[55]],rounds_cum_time[55],1),"."))</calculatedColumnFormula>
    </tableColumn>
    <tableColumn id="64" name="56" dataDxfId="78">
      <calculatedColumnFormula>IF(ISBLANK(laps_times[[#This Row],[56]]),"DNF",CONCATENATE(RANK(rounds_cum_time[[#This Row],[56]],rounds_cum_time[56],1),"."))</calculatedColumnFormula>
    </tableColumn>
    <tableColumn id="65" name="57" dataDxfId="77">
      <calculatedColumnFormula>IF(ISBLANK(laps_times[[#This Row],[57]]),"DNF",CONCATENATE(RANK(rounds_cum_time[[#This Row],[57]],rounds_cum_time[57],1),"."))</calculatedColumnFormula>
    </tableColumn>
    <tableColumn id="66" name="58" dataDxfId="76">
      <calculatedColumnFormula>IF(ISBLANK(laps_times[[#This Row],[58]]),"DNF",CONCATENATE(RANK(rounds_cum_time[[#This Row],[58]],rounds_cum_time[58],1),"."))</calculatedColumnFormula>
    </tableColumn>
    <tableColumn id="67" name="59" dataDxfId="75">
      <calculatedColumnFormula>IF(ISBLANK(laps_times[[#This Row],[59]]),"DNF",CONCATENATE(RANK(rounds_cum_time[[#This Row],[59]],rounds_cum_time[59],1),"."))</calculatedColumnFormula>
    </tableColumn>
    <tableColumn id="68" name="60" dataDxfId="74">
      <calculatedColumnFormula>IF(ISBLANK(laps_times[[#This Row],[60]]),"DNF",CONCATENATE(RANK(rounds_cum_time[[#This Row],[60]],rounds_cum_time[60],1),"."))</calculatedColumnFormula>
    </tableColumn>
    <tableColumn id="69" name="61" dataDxfId="73">
      <calculatedColumnFormula>IF(ISBLANK(laps_times[[#This Row],[61]]),"DNF",CONCATENATE(RANK(rounds_cum_time[[#This Row],[61]],rounds_cum_time[61],1),"."))</calculatedColumnFormula>
    </tableColumn>
    <tableColumn id="70" name="62" dataDxfId="72">
      <calculatedColumnFormula>IF(ISBLANK(laps_times[[#This Row],[62]]),"DNF",CONCATENATE(RANK(rounds_cum_time[[#This Row],[62]],rounds_cum_time[62],1),"."))</calculatedColumnFormula>
    </tableColumn>
    <tableColumn id="71" name="63" dataDxfId="71">
      <calculatedColumnFormula>IF(ISBLANK(laps_times[[#This Row],[63]]),"DNF",CONCATENATE(RANK(rounds_cum_time[[#This Row],[63]],rounds_cum_time[63],1),"."))</calculatedColumnFormula>
    </tableColumn>
  </tableColumns>
  <tableStyleInfo name="TableStyleLight9 2" showFirstColumn="0" showLastColumn="0" showRowStripes="1" showColumnStripes="0"/>
</table>
</file>

<file path=xl/tables/table4.xml><?xml version="1.0" encoding="utf-8"?>
<table xmlns="http://schemas.openxmlformats.org/spreadsheetml/2006/main" id="6" name="km4_splits_ranks" displayName="km4_splits_ranks" ref="B5:BA113" totalsRowShown="0" headerRowDxfId="70" dataDxfId="69">
  <tableColumns count="52">
    <tableColumn id="1" name="poř" dataDxfId="68"/>
    <tableColumn id="2" name="s.č." dataDxfId="67"/>
    <tableColumn id="3" name="jméno" dataDxfId="66"/>
    <tableColumn id="4" name="roč" dataDxfId="65"/>
    <tableColumn id="5" name="kat" dataDxfId="64"/>
    <tableColumn id="6" name="poř_kat" dataDxfId="63"/>
    <tableColumn id="7" name="klub" dataDxfId="62"/>
    <tableColumn id="8" name="celk. čas" dataDxfId="61"/>
    <tableColumn id="20" name="0 - 4 " dataDxfId="60">
      <calculatedColumnFormula>SUM(laps_times[[#This Row],[1]:[6]])</calculatedColumnFormula>
    </tableColumn>
    <tableColumn id="21" name="4 - 8 " dataDxfId="59">
      <calculatedColumnFormula>SUM(laps_times[[#This Row],[7]:[12]])</calculatedColumnFormula>
    </tableColumn>
    <tableColumn id="22" name="8 - 12 " dataDxfId="58">
      <calculatedColumnFormula>SUM(laps_times[[#This Row],[13]:[18]])</calculatedColumnFormula>
    </tableColumn>
    <tableColumn id="23" name="12 - 16 " dataDxfId="57">
      <calculatedColumnFormula>SUM(laps_times[[#This Row],[19]:[24]])</calculatedColumnFormula>
    </tableColumn>
    <tableColumn id="24" name="16 -20 " dataDxfId="56">
      <calculatedColumnFormula>SUM(laps_times[[#This Row],[25]:[30]])</calculatedColumnFormula>
    </tableColumn>
    <tableColumn id="25" name="20 - 24 " dataDxfId="55">
      <calculatedColumnFormula>SUM(laps_times[[#This Row],[31]:[36]])</calculatedColumnFormula>
    </tableColumn>
    <tableColumn id="26" name="24 - 28 " dataDxfId="54">
      <calculatedColumnFormula>SUM(laps_times[[#This Row],[37]:[42]])</calculatedColumnFormula>
    </tableColumn>
    <tableColumn id="27" name="28 - 32 " dataDxfId="53">
      <calculatedColumnFormula>SUM(laps_times[[#This Row],[43]:[48]])</calculatedColumnFormula>
    </tableColumn>
    <tableColumn id="28" name="32 - 36 " dataDxfId="52">
      <calculatedColumnFormula>SUM(laps_times[[#This Row],[49]:[54]])</calculatedColumnFormula>
    </tableColumn>
    <tableColumn id="29" name="36 - 40 " dataDxfId="51">
      <calculatedColumnFormula>SUM(laps_times[[#This Row],[55]:[60]])</calculatedColumnFormula>
    </tableColumn>
    <tableColumn id="30" name="40 - 42 " dataDxfId="50">
      <calculatedColumnFormula>SUM(laps_times[[#This Row],[61]:[63]])</calculatedColumnFormula>
    </tableColumn>
    <tableColumn id="31" name="0 - 4" dataDxfId="49">
      <calculatedColumnFormula>IF(km4_splits_ranks[[#This Row],[0 - 4 ]]="DNF","DNF",RANK(km4_splits_ranks[[#This Row],[0 - 4 ]],km4_splits_ranks[0 - 4 ],1))</calculatedColumnFormula>
    </tableColumn>
    <tableColumn id="32" name="4 - 8" dataDxfId="48">
      <calculatedColumnFormula>IF(km4_splits_ranks[[#This Row],[4 - 8 ]]="DNF","DNF",RANK(km4_splits_ranks[[#This Row],[4 - 8 ]],km4_splits_ranks[4 - 8 ],1))</calculatedColumnFormula>
    </tableColumn>
    <tableColumn id="33" name="8 - 12" dataDxfId="47">
      <calculatedColumnFormula>IF(km4_splits_ranks[[#This Row],[8 - 12 ]]="DNF","DNF",RANK(km4_splits_ranks[[#This Row],[8 - 12 ]],km4_splits_ranks[8 - 12 ],1))</calculatedColumnFormula>
    </tableColumn>
    <tableColumn id="34" name="12 - 16" dataDxfId="46">
      <calculatedColumnFormula>IF(km4_splits_ranks[[#This Row],[12 - 16 ]]="DNF","DNF",RANK(km4_splits_ranks[[#This Row],[12 - 16 ]],km4_splits_ranks[12 - 16 ],1))</calculatedColumnFormula>
    </tableColumn>
    <tableColumn id="35" name="16 -20" dataDxfId="45">
      <calculatedColumnFormula>IF(km4_splits_ranks[[#This Row],[16 -20 ]]="DNF","DNF",RANK(km4_splits_ranks[[#This Row],[16 -20 ]],km4_splits_ranks[16 -20 ],1))</calculatedColumnFormula>
    </tableColumn>
    <tableColumn id="36" name="20 - 24" dataDxfId="44">
      <calculatedColumnFormula>IF(km4_splits_ranks[[#This Row],[20 - 24 ]]="DNF","DNF",RANK(km4_splits_ranks[[#This Row],[20 - 24 ]],km4_splits_ranks[20 - 24 ],1))</calculatedColumnFormula>
    </tableColumn>
    <tableColumn id="37" name="24 - 28" dataDxfId="43">
      <calculatedColumnFormula>IF(km4_splits_ranks[[#This Row],[24 - 28 ]]="DNF","DNF",RANK(km4_splits_ranks[[#This Row],[24 - 28 ]],km4_splits_ranks[24 - 28 ],1))</calculatedColumnFormula>
    </tableColumn>
    <tableColumn id="38" name="28 - 32" dataDxfId="42">
      <calculatedColumnFormula>IF(km4_splits_ranks[[#This Row],[28 - 32 ]]="DNF","DNF",RANK(km4_splits_ranks[[#This Row],[28 - 32 ]],km4_splits_ranks[28 - 32 ],1))</calculatedColumnFormula>
    </tableColumn>
    <tableColumn id="39" name="32 - 36" dataDxfId="41">
      <calculatedColumnFormula>IF(km4_splits_ranks[[#This Row],[32 - 36 ]]="DNF","DNF",RANK(km4_splits_ranks[[#This Row],[32 - 36 ]],km4_splits_ranks[32 - 36 ],1))</calculatedColumnFormula>
    </tableColumn>
    <tableColumn id="40" name="36 - 40" dataDxfId="40">
      <calculatedColumnFormula>IF(km4_splits_ranks[[#This Row],[36 - 40 ]]="DNF","DNF",RANK(km4_splits_ranks[[#This Row],[36 - 40 ]],km4_splits_ranks[36 - 40 ],1))</calculatedColumnFormula>
    </tableColumn>
    <tableColumn id="41" name="40 - 42" dataDxfId="39">
      <calculatedColumnFormula>IF(km4_splits_ranks[[#This Row],[40 - 42 ]]="DNF","DNF",RANK(km4_splits_ranks[[#This Row],[40 - 42 ]],km4_splits_ranks[40 - 42 ],1))</calculatedColumnFormula>
    </tableColumn>
    <tableColumn id="9" name="4 km" dataDxfId="38">
      <calculatedColumnFormula>km4_splits_ranks[[#This Row],[0 - 4 ]]</calculatedColumnFormula>
    </tableColumn>
    <tableColumn id="10" name="8 km" dataDxfId="37">
      <calculatedColumnFormula>IF(km4_splits_ranks[[#This Row],[4 - 8 ]]="DNF","DNF",km4_splits_ranks[[#This Row],[4 km]]+km4_splits_ranks[[#This Row],[4 - 8 ]])</calculatedColumnFormula>
    </tableColumn>
    <tableColumn id="11" name="12 km" dataDxfId="36">
      <calculatedColumnFormula>IF(km4_splits_ranks[[#This Row],[8 - 12 ]]="DNF","DNF",km4_splits_ranks[[#This Row],[8 km]]+km4_splits_ranks[[#This Row],[8 - 12 ]])</calculatedColumnFormula>
    </tableColumn>
    <tableColumn id="12" name="16 km" dataDxfId="35">
      <calculatedColumnFormula>IF(km4_splits_ranks[[#This Row],[12 - 16 ]]="DNF","DNF",km4_splits_ranks[[#This Row],[12 km]]+km4_splits_ranks[[#This Row],[12 - 16 ]])</calculatedColumnFormula>
    </tableColumn>
    <tableColumn id="13" name="20 km" dataDxfId="34">
      <calculatedColumnFormula>IF(km4_splits_ranks[[#This Row],[16 -20 ]]="DNF","DNF",km4_splits_ranks[[#This Row],[16 km]]+km4_splits_ranks[[#This Row],[16 -20 ]])</calculatedColumnFormula>
    </tableColumn>
    <tableColumn id="14" name="24 km" dataDxfId="33">
      <calculatedColumnFormula>IF(km4_splits_ranks[[#This Row],[20 - 24 ]]="DNF","DNF",km4_splits_ranks[[#This Row],[20 km]]+km4_splits_ranks[[#This Row],[20 - 24 ]])</calculatedColumnFormula>
    </tableColumn>
    <tableColumn id="15" name="28 km" dataDxfId="32">
      <calculatedColumnFormula>IF(km4_splits_ranks[[#This Row],[24 - 28 ]]="DNF","DNF",km4_splits_ranks[[#This Row],[24 km]]+km4_splits_ranks[[#This Row],[24 - 28 ]])</calculatedColumnFormula>
    </tableColumn>
    <tableColumn id="16" name="32 km" dataDxfId="31">
      <calculatedColumnFormula>IF(km4_splits_ranks[[#This Row],[28 - 32 ]]="DNF","DNF",km4_splits_ranks[[#This Row],[28 km]]+km4_splits_ranks[[#This Row],[28 - 32 ]])</calculatedColumnFormula>
    </tableColumn>
    <tableColumn id="17" name="36 km" dataDxfId="30">
      <calculatedColumnFormula>IF(km4_splits_ranks[[#This Row],[32 - 36 ]]="DNF","DNF",km4_splits_ranks[[#This Row],[32 km]]+km4_splits_ranks[[#This Row],[32 - 36 ]])</calculatedColumnFormula>
    </tableColumn>
    <tableColumn id="18" name="40 km" dataDxfId="29">
      <calculatedColumnFormula>IF(km4_splits_ranks[[#This Row],[36 - 40 ]]="DNF","DNF",km4_splits_ranks[[#This Row],[36 km]]+km4_splits_ranks[[#This Row],[36 - 40 ]])</calculatedColumnFormula>
    </tableColumn>
    <tableColumn id="19" name="42 km" dataDxfId="28">
      <calculatedColumnFormula>IF(km4_splits_ranks[[#This Row],[40 - 42 ]]="DNF","DNF",km4_splits_ranks[[#This Row],[40 km]]+km4_splits_ranks[[#This Row],[40 - 42 ]])</calculatedColumnFormula>
    </tableColumn>
    <tableColumn id="73" name=" 4 km" dataDxfId="27">
      <calculatedColumnFormula>IF(km4_splits_ranks[[#This Row],[4 km]]="DNF","DNF",RANK(km4_splits_ranks[[#This Row],[4 km]],km4_splits_ranks[4 km],1))</calculatedColumnFormula>
    </tableColumn>
    <tableColumn id="74" name=" 8 km" dataDxfId="26">
      <calculatedColumnFormula>IF(km4_splits_ranks[[#This Row],[8 km]]="DNF","DNF",RANK(km4_splits_ranks[[#This Row],[8 km]],km4_splits_ranks[8 km],1))</calculatedColumnFormula>
    </tableColumn>
    <tableColumn id="75" name=" 12 km" dataDxfId="25">
      <calculatedColumnFormula>IF(km4_splits_ranks[[#This Row],[12 km]]="DNF","DNF",RANK(km4_splits_ranks[[#This Row],[12 km]],km4_splits_ranks[12 km],1))</calculatedColumnFormula>
    </tableColumn>
    <tableColumn id="76" name=" 16 km" dataDxfId="24">
      <calculatedColumnFormula>IF(km4_splits_ranks[[#This Row],[16 km]]="DNF","DNF",RANK(km4_splits_ranks[[#This Row],[16 km]],km4_splits_ranks[16 km],1))</calculatedColumnFormula>
    </tableColumn>
    <tableColumn id="77" name=" 20 km" dataDxfId="23">
      <calculatedColumnFormula>IF(km4_splits_ranks[[#This Row],[20 km]]="DNF","DNF",RANK(km4_splits_ranks[[#This Row],[20 km]],km4_splits_ranks[20 km],1))</calculatedColumnFormula>
    </tableColumn>
    <tableColumn id="78" name=" 24 km" dataDxfId="22">
      <calculatedColumnFormula>IF(km4_splits_ranks[[#This Row],[24 km]]="DNF","DNF",RANK(km4_splits_ranks[[#This Row],[24 km]],km4_splits_ranks[24 km],1))</calculatedColumnFormula>
    </tableColumn>
    <tableColumn id="79" name=" 28 km" dataDxfId="21">
      <calculatedColumnFormula>IF(km4_splits_ranks[[#This Row],[28 km]]="DNF","DNF",RANK(km4_splits_ranks[[#This Row],[28 km]],km4_splits_ranks[28 km],1))</calculatedColumnFormula>
    </tableColumn>
    <tableColumn id="80" name=" 32 km" dataDxfId="20">
      <calculatedColumnFormula>IF(km4_splits_ranks[[#This Row],[32 km]]="DNF","DNF",RANK(km4_splits_ranks[[#This Row],[32 km]],km4_splits_ranks[32 km],1))</calculatedColumnFormula>
    </tableColumn>
    <tableColumn id="81" name=" 36 km" dataDxfId="19">
      <calculatedColumnFormula>IF(km4_splits_ranks[[#This Row],[36 km]]="DNF","DNF",RANK(km4_splits_ranks[[#This Row],[36 km]],km4_splits_ranks[36 km],1))</calculatedColumnFormula>
    </tableColumn>
    <tableColumn id="82" name=" 40 km" dataDxfId="18">
      <calculatedColumnFormula>IF(km4_splits_ranks[[#This Row],[40 km]]="DNF","DNF",RANK(km4_splits_ranks[[#This Row],[40 km]],km4_splits_ranks[40 km],1))</calculatedColumnFormula>
    </tableColumn>
    <tableColumn id="83" name=" 42 km" dataDxfId="17">
      <calculatedColumnFormula>IF(km4_splits_ranks[[#This Row],[42 km]]="DNF","DNF",RANK(km4_splits_ranks[[#This Row],[42 km]],km4_splits_ranks[42 km],1))</calculatedColumnFormula>
    </tableColumn>
  </tableColumns>
  <tableStyleInfo name="TableStyleLight14 2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showGridLines="0" showRowColHeaders="0" tabSelected="1" workbookViewId="0"/>
  </sheetViews>
  <sheetFormatPr defaultColWidth="0" defaultRowHeight="21" customHeight="1" zeroHeight="1" x14ac:dyDescent="0.25"/>
  <cols>
    <col min="1" max="1" width="2.7109375" style="13" customWidth="1"/>
    <col min="2" max="2" width="39.85546875" style="13" bestFit="1" customWidth="1"/>
    <col min="3" max="16" width="9.140625" style="13" customWidth="1"/>
    <col min="17" max="18" width="0" style="13" hidden="1" customWidth="1"/>
    <col min="19" max="16384" width="9.140625" style="13" hidden="1"/>
  </cols>
  <sheetData>
    <row r="1" spans="2:16" ht="21" customHeight="1" x14ac:dyDescent="0.25">
      <c r="C1" s="17"/>
      <c r="D1" s="17"/>
    </row>
    <row r="2" spans="2:16" ht="21" customHeight="1" x14ac:dyDescent="0.25">
      <c r="B2" s="14" t="s">
        <v>475</v>
      </c>
      <c r="C2" s="17"/>
      <c r="D2" s="17"/>
      <c r="P2" s="45" t="s">
        <v>297</v>
      </c>
    </row>
    <row r="3" spans="2:16" ht="21" customHeight="1" x14ac:dyDescent="0.25">
      <c r="C3" s="17"/>
      <c r="D3" s="17"/>
    </row>
    <row r="4" spans="2:16" ht="21" customHeight="1" x14ac:dyDescent="0.25">
      <c r="B4" s="141" t="s">
        <v>472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2:16" ht="21" customHeight="1" x14ac:dyDescent="0.25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</row>
    <row r="6" spans="2:16" ht="21" customHeight="1" x14ac:dyDescent="0.25"/>
    <row r="7" spans="2:16" ht="21" customHeight="1" x14ac:dyDescent="0.25">
      <c r="B7" s="13" t="s">
        <v>473</v>
      </c>
      <c r="E7" s="142" t="s">
        <v>471</v>
      </c>
      <c r="F7" s="142"/>
    </row>
    <row r="8" spans="2:16" ht="21" customHeight="1" x14ac:dyDescent="0.25">
      <c r="B8" s="141" t="s">
        <v>486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</row>
    <row r="9" spans="2:16" ht="21" customHeight="1" x14ac:dyDescent="0.25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</row>
    <row r="10" spans="2:16" ht="21" customHeight="1" x14ac:dyDescent="0.25">
      <c r="B10" s="13" t="s">
        <v>487</v>
      </c>
    </row>
    <row r="11" spans="2:16" ht="12" customHeight="1" x14ac:dyDescent="0.25"/>
    <row r="12" spans="2:16" ht="21" customHeight="1" x14ac:dyDescent="0.25">
      <c r="B12" s="13" t="s">
        <v>474</v>
      </c>
    </row>
    <row r="13" spans="2:16" ht="21" customHeight="1" x14ac:dyDescent="0.25">
      <c r="B13" s="13" t="s">
        <v>476</v>
      </c>
    </row>
    <row r="14" spans="2:16" ht="21" customHeight="1" x14ac:dyDescent="0.25">
      <c r="B14" s="13" t="s">
        <v>477</v>
      </c>
      <c r="D14" s="17"/>
      <c r="K14" s="140" t="s">
        <v>262</v>
      </c>
      <c r="L14" s="140"/>
      <c r="M14" s="140"/>
      <c r="N14" s="140"/>
      <c r="O14" s="140"/>
    </row>
    <row r="15" spans="2:16" ht="21" customHeight="1" x14ac:dyDescent="0.25">
      <c r="B15" s="13" t="s">
        <v>478</v>
      </c>
      <c r="D15" s="17"/>
      <c r="J15" s="15"/>
      <c r="K15" s="140" t="s">
        <v>293</v>
      </c>
      <c r="L15" s="140"/>
      <c r="M15" s="140"/>
      <c r="N15" s="140"/>
      <c r="O15" s="140"/>
    </row>
    <row r="16" spans="2:16" ht="21" customHeight="1" x14ac:dyDescent="0.25">
      <c r="B16" s="13" t="s">
        <v>479</v>
      </c>
      <c r="D16" s="17"/>
      <c r="J16" s="15"/>
      <c r="K16" s="140" t="s">
        <v>267</v>
      </c>
      <c r="L16" s="140"/>
      <c r="M16" s="140"/>
      <c r="N16" s="140"/>
      <c r="O16" s="140"/>
    </row>
    <row r="17" spans="2:15" ht="21" customHeight="1" x14ac:dyDescent="0.25">
      <c r="B17" s="13" t="s">
        <v>480</v>
      </c>
      <c r="D17" s="17"/>
      <c r="J17" s="15"/>
      <c r="K17" s="140" t="s">
        <v>270</v>
      </c>
      <c r="L17" s="140"/>
      <c r="M17" s="140"/>
      <c r="N17" s="140"/>
      <c r="O17" s="140"/>
    </row>
    <row r="18" spans="2:15" ht="21" customHeight="1" x14ac:dyDescent="0.25">
      <c r="B18" s="13" t="s">
        <v>483</v>
      </c>
      <c r="D18" s="17"/>
      <c r="J18" s="15"/>
    </row>
    <row r="19" spans="2:15" ht="21" customHeight="1" x14ac:dyDescent="0.25">
      <c r="D19" s="17"/>
    </row>
    <row r="20" spans="2:15" ht="21" customHeight="1" x14ac:dyDescent="0.25">
      <c r="B20" s="13" t="s">
        <v>481</v>
      </c>
      <c r="D20" s="17"/>
    </row>
    <row r="21" spans="2:15" ht="21" customHeight="1" x14ac:dyDescent="0.25"/>
    <row r="22" spans="2:15" ht="21" hidden="1" customHeight="1" x14ac:dyDescent="0.25">
      <c r="C22" s="17"/>
      <c r="D22" s="17"/>
    </row>
    <row r="23" spans="2:15" ht="21" hidden="1" customHeight="1" x14ac:dyDescent="0.25">
      <c r="C23" s="17"/>
      <c r="D23" s="17"/>
    </row>
    <row r="24" spans="2:15" ht="21" hidden="1" customHeight="1" x14ac:dyDescent="0.25"/>
    <row r="25" spans="2:15" ht="21" hidden="1" customHeight="1" x14ac:dyDescent="0.25"/>
    <row r="26" spans="2:15" ht="21" hidden="1" customHeight="1" x14ac:dyDescent="0.25">
      <c r="C26" s="17"/>
      <c r="D26" s="17"/>
    </row>
    <row r="27" spans="2:15" ht="21" hidden="1" customHeight="1" x14ac:dyDescent="0.25">
      <c r="C27" s="17"/>
      <c r="D27" s="17"/>
    </row>
    <row r="28" spans="2:15" ht="21" hidden="1" customHeight="1" x14ac:dyDescent="0.25"/>
    <row r="29" spans="2:15" ht="21" hidden="1" customHeight="1" x14ac:dyDescent="0.25"/>
    <row r="30" spans="2:15" ht="21" hidden="1" customHeight="1" x14ac:dyDescent="0.25"/>
    <row r="31" spans="2:15" ht="21" hidden="1" customHeight="1" x14ac:dyDescent="0.25"/>
    <row r="32" spans="2:15" ht="21" hidden="1" customHeight="1" x14ac:dyDescent="0.25"/>
    <row r="33" ht="21" hidden="1" customHeight="1" x14ac:dyDescent="0.25"/>
    <row r="34" ht="21" hidden="1" customHeight="1" x14ac:dyDescent="0.25"/>
    <row r="35" ht="21" hidden="1" customHeight="1" x14ac:dyDescent="0.25"/>
    <row r="36" ht="21" hidden="1" customHeight="1" x14ac:dyDescent="0.25"/>
    <row r="37" ht="21" hidden="1" customHeight="1" x14ac:dyDescent="0.25"/>
    <row r="38" ht="21" hidden="1" customHeight="1" x14ac:dyDescent="0.25"/>
  </sheetData>
  <sheetProtection password="C7B2" sheet="1" objects="1" scenarios="1"/>
  <mergeCells count="7">
    <mergeCell ref="K17:O17"/>
    <mergeCell ref="B4:P5"/>
    <mergeCell ref="B8:P9"/>
    <mergeCell ref="E7:F7"/>
    <mergeCell ref="K14:O14"/>
    <mergeCell ref="K15:O15"/>
    <mergeCell ref="K16:O16"/>
  </mergeCells>
  <hyperlinks>
    <hyperlink ref="K14" location="laps_times!A1" display="Tabulka časů v jednotlivých kolech"/>
    <hyperlink ref="K15" location="splits!A1" display="Tabulka mezičasů"/>
    <hyperlink ref="K16" location="split_ranks!A1" display="Pořadí na mezičasech v jednotlivých kolech"/>
    <hyperlink ref="K17" location="'4km'!A1" display="Tabulka mezičasů a pořadí po 4 km"/>
    <hyperlink ref="E7" location="person!A1" display="Můj detailní rozbor."/>
    <hyperlink ref="E7:F7" location="person!B3" display="Můj detailní rozbor"/>
  </hyperlink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T115"/>
  <sheetViews>
    <sheetView showGridLines="0" showRowColHeaders="0" workbookViewId="0">
      <pane xSplit="9" ySplit="5" topLeftCell="J6" activePane="bottomRight" state="frozen"/>
      <selection pane="topRight" activeCell="L1" sqref="L1"/>
      <selection pane="bottomLeft" activeCell="A2" sqref="A2"/>
      <selection pane="bottomRight" activeCell="H2" sqref="H2"/>
    </sheetView>
  </sheetViews>
  <sheetFormatPr defaultRowHeight="11.25" x14ac:dyDescent="0.2"/>
  <cols>
    <col min="1" max="1" width="1.7109375" style="1" customWidth="1"/>
    <col min="2" max="2" width="3.42578125" style="1" customWidth="1"/>
    <col min="3" max="3" width="3.5703125" style="1" bestFit="1" customWidth="1"/>
    <col min="4" max="4" width="16.42578125" style="1" bestFit="1" customWidth="1"/>
    <col min="5" max="5" width="4.42578125" style="1" bestFit="1" customWidth="1"/>
    <col min="6" max="6" width="3.28515625" style="1" bestFit="1" customWidth="1"/>
    <col min="7" max="7" width="6" style="1" bestFit="1" customWidth="1"/>
    <col min="8" max="8" width="21" style="1" bestFit="1" customWidth="1"/>
    <col min="9" max="9" width="7.42578125" style="4" bestFit="1" customWidth="1"/>
    <col min="10" max="72" width="6.140625" style="1" bestFit="1" customWidth="1"/>
    <col min="73" max="16384" width="9.140625" style="1"/>
  </cols>
  <sheetData>
    <row r="2" spans="2:72" ht="15.75" x14ac:dyDescent="0.25">
      <c r="B2" s="23" t="s">
        <v>265</v>
      </c>
      <c r="H2" s="16" t="s">
        <v>482</v>
      </c>
    </row>
    <row r="3" spans="2:72" x14ac:dyDescent="0.2">
      <c r="B3" s="1" t="s">
        <v>264</v>
      </c>
    </row>
    <row r="4" spans="2:72" x14ac:dyDescent="0.2">
      <c r="J4" s="19" t="s">
        <v>269</v>
      </c>
    </row>
    <row r="5" spans="2:72" s="8" customFormat="1" x14ac:dyDescent="0.2">
      <c r="B5" s="12" t="s">
        <v>188</v>
      </c>
      <c r="C5" s="21" t="s">
        <v>183</v>
      </c>
      <c r="D5" s="6" t="s">
        <v>184</v>
      </c>
      <c r="E5" s="6" t="s">
        <v>261</v>
      </c>
      <c r="F5" s="6" t="s">
        <v>185</v>
      </c>
      <c r="G5" s="6" t="s">
        <v>186</v>
      </c>
      <c r="H5" s="6" t="s">
        <v>187</v>
      </c>
      <c r="I5" s="7" t="s">
        <v>268</v>
      </c>
      <c r="J5" s="9" t="s">
        <v>198</v>
      </c>
      <c r="K5" s="9" t="s">
        <v>199</v>
      </c>
      <c r="L5" s="9" t="s">
        <v>200</v>
      </c>
      <c r="M5" s="9" t="s">
        <v>201</v>
      </c>
      <c r="N5" s="9" t="s">
        <v>202</v>
      </c>
      <c r="O5" s="9" t="s">
        <v>203</v>
      </c>
      <c r="P5" s="9" t="s">
        <v>204</v>
      </c>
      <c r="Q5" s="9" t="s">
        <v>205</v>
      </c>
      <c r="R5" s="9" t="s">
        <v>206</v>
      </c>
      <c r="S5" s="9" t="s">
        <v>207</v>
      </c>
      <c r="T5" s="9" t="s">
        <v>208</v>
      </c>
      <c r="U5" s="9" t="s">
        <v>209</v>
      </c>
      <c r="V5" s="9" t="s">
        <v>210</v>
      </c>
      <c r="W5" s="9" t="s">
        <v>211</v>
      </c>
      <c r="X5" s="9" t="s">
        <v>212</v>
      </c>
      <c r="Y5" s="9" t="s">
        <v>213</v>
      </c>
      <c r="Z5" s="9" t="s">
        <v>214</v>
      </c>
      <c r="AA5" s="9" t="s">
        <v>215</v>
      </c>
      <c r="AB5" s="9" t="s">
        <v>216</v>
      </c>
      <c r="AC5" s="9" t="s">
        <v>217</v>
      </c>
      <c r="AD5" s="9" t="s">
        <v>218</v>
      </c>
      <c r="AE5" s="9" t="s">
        <v>219</v>
      </c>
      <c r="AF5" s="9" t="s">
        <v>220</v>
      </c>
      <c r="AG5" s="9" t="s">
        <v>221</v>
      </c>
      <c r="AH5" s="9" t="s">
        <v>222</v>
      </c>
      <c r="AI5" s="9" t="s">
        <v>223</v>
      </c>
      <c r="AJ5" s="9" t="s">
        <v>224</v>
      </c>
      <c r="AK5" s="9" t="s">
        <v>225</v>
      </c>
      <c r="AL5" s="9" t="s">
        <v>226</v>
      </c>
      <c r="AM5" s="9" t="s">
        <v>227</v>
      </c>
      <c r="AN5" s="9" t="s">
        <v>228</v>
      </c>
      <c r="AO5" s="9" t="s">
        <v>229</v>
      </c>
      <c r="AP5" s="9" t="s">
        <v>230</v>
      </c>
      <c r="AQ5" s="9" t="s">
        <v>231</v>
      </c>
      <c r="AR5" s="9" t="s">
        <v>232</v>
      </c>
      <c r="AS5" s="9" t="s">
        <v>233</v>
      </c>
      <c r="AT5" s="9" t="s">
        <v>234</v>
      </c>
      <c r="AU5" s="9" t="s">
        <v>235</v>
      </c>
      <c r="AV5" s="9" t="s">
        <v>236</v>
      </c>
      <c r="AW5" s="9" t="s">
        <v>237</v>
      </c>
      <c r="AX5" s="9" t="s">
        <v>238</v>
      </c>
      <c r="AY5" s="9" t="s">
        <v>239</v>
      </c>
      <c r="AZ5" s="9" t="s">
        <v>240</v>
      </c>
      <c r="BA5" s="9" t="s">
        <v>241</v>
      </c>
      <c r="BB5" s="9" t="s">
        <v>242</v>
      </c>
      <c r="BC5" s="9" t="s">
        <v>243</v>
      </c>
      <c r="BD5" s="9" t="s">
        <v>244</v>
      </c>
      <c r="BE5" s="9" t="s">
        <v>245</v>
      </c>
      <c r="BF5" s="9" t="s">
        <v>246</v>
      </c>
      <c r="BG5" s="9" t="s">
        <v>247</v>
      </c>
      <c r="BH5" s="9" t="s">
        <v>248</v>
      </c>
      <c r="BI5" s="9" t="s">
        <v>249</v>
      </c>
      <c r="BJ5" s="9" t="s">
        <v>250</v>
      </c>
      <c r="BK5" s="9" t="s">
        <v>251</v>
      </c>
      <c r="BL5" s="9" t="s">
        <v>252</v>
      </c>
      <c r="BM5" s="9" t="s">
        <v>253</v>
      </c>
      <c r="BN5" s="9" t="s">
        <v>254</v>
      </c>
      <c r="BO5" s="9" t="s">
        <v>255</v>
      </c>
      <c r="BP5" s="9" t="s">
        <v>256</v>
      </c>
      <c r="BQ5" s="9" t="s">
        <v>257</v>
      </c>
      <c r="BR5" s="9" t="s">
        <v>258</v>
      </c>
      <c r="BS5" s="9" t="s">
        <v>259</v>
      </c>
      <c r="BT5" s="9" t="s">
        <v>260</v>
      </c>
    </row>
    <row r="6" spans="2:72" x14ac:dyDescent="0.2">
      <c r="B6" s="5">
        <v>1</v>
      </c>
      <c r="C6" s="1">
        <v>2</v>
      </c>
      <c r="D6" s="1" t="s">
        <v>0</v>
      </c>
      <c r="E6" s="3">
        <v>1970</v>
      </c>
      <c r="F6" s="3" t="s">
        <v>1</v>
      </c>
      <c r="G6" s="3">
        <v>1</v>
      </c>
      <c r="H6" s="1" t="s">
        <v>2</v>
      </c>
      <c r="I6" s="7">
        <v>0.10821736111111112</v>
      </c>
      <c r="J6" s="2">
        <v>1.9743055555555555E-3</v>
      </c>
      <c r="K6" s="2">
        <v>1.5836805555555554E-3</v>
      </c>
      <c r="L6" s="2">
        <v>1.6243055555555557E-3</v>
      </c>
      <c r="M6" s="2">
        <v>1.5896990740740741E-3</v>
      </c>
      <c r="N6" s="2">
        <v>1.6040509259259257E-3</v>
      </c>
      <c r="O6" s="2">
        <v>1.6054398148148148E-3</v>
      </c>
      <c r="P6" s="2">
        <v>1.6039351851851855E-3</v>
      </c>
      <c r="Q6" s="2">
        <v>1.6366898148148148E-3</v>
      </c>
      <c r="R6" s="2">
        <v>1.6267361111111111E-3</v>
      </c>
      <c r="S6" s="2">
        <v>1.6236111111111113E-3</v>
      </c>
      <c r="T6" s="2">
        <v>1.6248842592592593E-3</v>
      </c>
      <c r="U6" s="2">
        <v>1.6211805555555556E-3</v>
      </c>
      <c r="V6" s="2">
        <v>1.6178240740740743E-3</v>
      </c>
      <c r="W6" s="2">
        <v>1.6155092592592592E-3</v>
      </c>
      <c r="X6" s="2">
        <v>1.6034722222222223E-3</v>
      </c>
      <c r="Y6" s="2">
        <v>1.6428240740740741E-3</v>
      </c>
      <c r="Z6" s="2">
        <v>1.6471064814814814E-3</v>
      </c>
      <c r="AA6" s="2">
        <v>1.6373842592592592E-3</v>
      </c>
      <c r="AB6" s="2">
        <v>1.6335648148148149E-3</v>
      </c>
      <c r="AC6" s="2">
        <v>1.6335648148148149E-3</v>
      </c>
      <c r="AD6" s="2">
        <v>1.6464120370370372E-3</v>
      </c>
      <c r="AE6" s="2">
        <v>1.6579861111111112E-3</v>
      </c>
      <c r="AF6" s="2">
        <v>1.6552083333333334E-3</v>
      </c>
      <c r="AG6" s="2">
        <v>1.6997685185185186E-3</v>
      </c>
      <c r="AH6" s="2">
        <v>1.6818287037037036E-3</v>
      </c>
      <c r="AI6" s="2">
        <v>1.6780092592592593E-3</v>
      </c>
      <c r="AJ6" s="2">
        <v>1.6903935185185184E-3</v>
      </c>
      <c r="AK6" s="2">
        <v>1.6693287037037039E-3</v>
      </c>
      <c r="AL6" s="2">
        <v>1.6883101851851853E-3</v>
      </c>
      <c r="AM6" s="2">
        <v>1.6657407407407409E-3</v>
      </c>
      <c r="AN6" s="2">
        <v>1.6862268518518519E-3</v>
      </c>
      <c r="AO6" s="2">
        <v>1.7158564814814814E-3</v>
      </c>
      <c r="AP6" s="2">
        <v>1.7402777777777779E-3</v>
      </c>
      <c r="AQ6" s="2">
        <v>1.7193287037037036E-3</v>
      </c>
      <c r="AR6" s="2">
        <v>1.71875E-3</v>
      </c>
      <c r="AS6" s="2">
        <v>1.7064814814814816E-3</v>
      </c>
      <c r="AT6" s="2">
        <v>1.7304398148148146E-3</v>
      </c>
      <c r="AU6" s="2">
        <v>1.7719907407407409E-3</v>
      </c>
      <c r="AV6" s="2">
        <v>1.7162037037037039E-3</v>
      </c>
      <c r="AW6" s="2">
        <v>1.7278935185185184E-3</v>
      </c>
      <c r="AX6" s="2">
        <v>1.712962962962963E-3</v>
      </c>
      <c r="AY6" s="2">
        <v>1.727314814814815E-3</v>
      </c>
      <c r="AZ6" s="2">
        <v>1.7437500000000003E-3</v>
      </c>
      <c r="BA6" s="2">
        <v>1.7156249999999999E-3</v>
      </c>
      <c r="BB6" s="2">
        <v>1.7376157407407407E-3</v>
      </c>
      <c r="BC6" s="2">
        <v>1.7670138888888891E-3</v>
      </c>
      <c r="BD6" s="2">
        <v>1.7684027777777778E-3</v>
      </c>
      <c r="BE6" s="2">
        <v>1.7505787037037038E-3</v>
      </c>
      <c r="BF6" s="2">
        <v>1.7457175925925928E-3</v>
      </c>
      <c r="BG6" s="2">
        <v>1.7751157407407405E-3</v>
      </c>
      <c r="BH6" s="2">
        <v>1.7597222222222222E-3</v>
      </c>
      <c r="BI6" s="2">
        <v>1.7763888888888888E-3</v>
      </c>
      <c r="BJ6" s="2">
        <v>1.7956018518518518E-3</v>
      </c>
      <c r="BK6" s="2">
        <v>1.7920138888888888E-3</v>
      </c>
      <c r="BL6" s="2">
        <v>1.819675925925926E-3</v>
      </c>
      <c r="BM6" s="2">
        <v>1.8043981481481481E-3</v>
      </c>
      <c r="BN6" s="2">
        <v>1.8533564814814817E-3</v>
      </c>
      <c r="BO6" s="2">
        <v>1.8921296296296297E-3</v>
      </c>
      <c r="BP6" s="2">
        <v>1.9017361111111112E-3</v>
      </c>
      <c r="BQ6" s="2">
        <v>1.9011574074074076E-3</v>
      </c>
      <c r="BR6" s="2">
        <v>1.9118055555555557E-3</v>
      </c>
      <c r="BS6" s="2">
        <v>1.9344907407407407E-3</v>
      </c>
      <c r="BT6" s="2">
        <v>1.9148148148148147E-3</v>
      </c>
    </row>
    <row r="7" spans="2:72" x14ac:dyDescent="0.2">
      <c r="B7" s="5">
        <v>2</v>
      </c>
      <c r="C7" s="1">
        <v>3</v>
      </c>
      <c r="D7" s="1" t="s">
        <v>3</v>
      </c>
      <c r="E7" s="3">
        <v>1973</v>
      </c>
      <c r="F7" s="3" t="s">
        <v>1</v>
      </c>
      <c r="G7" s="3">
        <v>2</v>
      </c>
      <c r="H7" s="1" t="s">
        <v>4</v>
      </c>
      <c r="I7" s="7">
        <v>0.11502650462962964</v>
      </c>
      <c r="J7" s="2">
        <v>2.0768518518518519E-3</v>
      </c>
      <c r="K7" s="2">
        <v>1.7196759259259259E-3</v>
      </c>
      <c r="L7" s="2">
        <v>1.7206018518518518E-3</v>
      </c>
      <c r="M7" s="2">
        <v>1.7203703703703704E-3</v>
      </c>
      <c r="N7" s="2">
        <v>1.7247685185185185E-3</v>
      </c>
      <c r="O7" s="2">
        <v>1.7222222222222222E-3</v>
      </c>
      <c r="P7" s="2">
        <v>1.7175925925925926E-3</v>
      </c>
      <c r="Q7" s="2">
        <v>1.7416666666666665E-3</v>
      </c>
      <c r="R7" s="2">
        <v>1.7422453703703706E-3</v>
      </c>
      <c r="S7" s="2">
        <v>1.7460648148148147E-3</v>
      </c>
      <c r="T7" s="2">
        <v>1.7606481481481483E-3</v>
      </c>
      <c r="U7" s="2">
        <v>1.7353009259259257E-3</v>
      </c>
      <c r="V7" s="2">
        <v>1.749421296296296E-3</v>
      </c>
      <c r="W7" s="2">
        <v>1.7584490740740744E-3</v>
      </c>
      <c r="X7" s="2">
        <v>1.7471064814814814E-3</v>
      </c>
      <c r="Y7" s="2">
        <v>1.7261574074074074E-3</v>
      </c>
      <c r="Z7" s="2">
        <v>1.7424768518518518E-3</v>
      </c>
      <c r="AA7" s="2">
        <v>1.7699074074074073E-3</v>
      </c>
      <c r="AB7" s="2">
        <v>1.7670138888888891E-3</v>
      </c>
      <c r="AC7" s="2">
        <v>1.7591435185185186E-3</v>
      </c>
      <c r="AD7" s="2">
        <v>1.7802083333333333E-3</v>
      </c>
      <c r="AE7" s="2">
        <v>1.7743055555555552E-3</v>
      </c>
      <c r="AF7" s="2">
        <v>1.7614583333333334E-3</v>
      </c>
      <c r="AG7" s="2">
        <v>1.7706018518518515E-3</v>
      </c>
      <c r="AH7" s="2">
        <v>1.7769675925925924E-3</v>
      </c>
      <c r="AI7" s="2">
        <v>1.8071759259259258E-3</v>
      </c>
      <c r="AJ7" s="2">
        <v>1.8280092592592593E-3</v>
      </c>
      <c r="AK7" s="2">
        <v>1.7913194444444443E-3</v>
      </c>
      <c r="AL7" s="2">
        <v>1.7758101851851852E-3</v>
      </c>
      <c r="AM7" s="2">
        <v>1.7871527777777779E-3</v>
      </c>
      <c r="AN7" s="2">
        <v>1.8418981481481483E-3</v>
      </c>
      <c r="AO7" s="2">
        <v>1.8190972222222222E-3</v>
      </c>
      <c r="AP7" s="2">
        <v>1.7922453703703705E-3</v>
      </c>
      <c r="AQ7" s="2">
        <v>1.8130787037037037E-3</v>
      </c>
      <c r="AR7" s="2">
        <v>1.8072916666666669E-3</v>
      </c>
      <c r="AS7" s="2">
        <v>1.8326388888888891E-3</v>
      </c>
      <c r="AT7" s="2">
        <v>1.8113425925925927E-3</v>
      </c>
      <c r="AU7" s="2">
        <v>1.8291666666666667E-3</v>
      </c>
      <c r="AV7" s="2">
        <v>1.8456018518518517E-3</v>
      </c>
      <c r="AW7" s="2">
        <v>1.8208333333333332E-3</v>
      </c>
      <c r="AX7" s="2">
        <v>1.8172453703703701E-3</v>
      </c>
      <c r="AY7" s="2">
        <v>1.8457175925925926E-3</v>
      </c>
      <c r="AZ7" s="2">
        <v>1.864699074074074E-3</v>
      </c>
      <c r="BA7" s="2">
        <v>1.8582175925925925E-3</v>
      </c>
      <c r="BB7" s="2">
        <v>1.8334490740740739E-3</v>
      </c>
      <c r="BC7" s="2">
        <v>1.8586805555555555E-3</v>
      </c>
      <c r="BD7" s="2">
        <v>1.8797453703703704E-3</v>
      </c>
      <c r="BE7" s="2">
        <v>1.8750000000000001E-3</v>
      </c>
      <c r="BF7" s="2">
        <v>1.8649305555555557E-3</v>
      </c>
      <c r="BG7" s="2">
        <v>1.8613425925925926E-3</v>
      </c>
      <c r="BH7" s="2">
        <v>1.8908564814814814E-3</v>
      </c>
      <c r="BI7" s="2">
        <v>1.8937499999999998E-3</v>
      </c>
      <c r="BJ7" s="2">
        <v>1.8811342592592593E-3</v>
      </c>
      <c r="BK7" s="2">
        <v>1.8832175925925926E-3</v>
      </c>
      <c r="BL7" s="2">
        <v>1.9047453703703707E-3</v>
      </c>
      <c r="BM7" s="2">
        <v>1.9339120370370369E-3</v>
      </c>
      <c r="BN7" s="2">
        <v>1.928703703703704E-3</v>
      </c>
      <c r="BO7" s="2">
        <v>1.9871527777777778E-3</v>
      </c>
      <c r="BP7" s="2">
        <v>1.9949074074074075E-3</v>
      </c>
      <c r="BQ7" s="2">
        <v>1.988310185185185E-3</v>
      </c>
      <c r="BR7" s="2">
        <v>1.9743055555555555E-3</v>
      </c>
      <c r="BS7" s="2">
        <v>2.0113425925925928E-3</v>
      </c>
      <c r="BT7" s="2">
        <v>1.9818287037037035E-3</v>
      </c>
    </row>
    <row r="8" spans="2:72" x14ac:dyDescent="0.2">
      <c r="B8" s="5">
        <v>3</v>
      </c>
      <c r="C8" s="1">
        <v>4</v>
      </c>
      <c r="D8" s="1" t="s">
        <v>5</v>
      </c>
      <c r="E8" s="3">
        <v>1971</v>
      </c>
      <c r="F8" s="3" t="s">
        <v>1</v>
      </c>
      <c r="G8" s="3">
        <v>3</v>
      </c>
      <c r="H8" s="1" t="s">
        <v>6</v>
      </c>
      <c r="I8" s="7">
        <v>0.11534953703703704</v>
      </c>
      <c r="J8" s="2">
        <v>2.0806712962962962E-3</v>
      </c>
      <c r="K8" s="2">
        <v>1.7179398148148147E-3</v>
      </c>
      <c r="L8" s="2">
        <v>1.7223379629629628E-3</v>
      </c>
      <c r="M8" s="2">
        <v>1.7225694444444448E-3</v>
      </c>
      <c r="N8" s="2">
        <v>1.7197916666666666E-3</v>
      </c>
      <c r="O8" s="2">
        <v>1.7230324074074075E-3</v>
      </c>
      <c r="P8" s="2">
        <v>1.7230324074074075E-3</v>
      </c>
      <c r="Q8" s="2">
        <v>1.7399305555555555E-3</v>
      </c>
      <c r="R8" s="2">
        <v>1.7427083333333333E-3</v>
      </c>
      <c r="S8" s="2">
        <v>1.7486111111111112E-3</v>
      </c>
      <c r="T8" s="2">
        <v>1.7559027777777779E-3</v>
      </c>
      <c r="U8" s="2">
        <v>1.7334490740740739E-3</v>
      </c>
      <c r="V8" s="2">
        <v>1.751736111111111E-3</v>
      </c>
      <c r="W8" s="2">
        <v>1.7743055555555552E-3</v>
      </c>
      <c r="X8" s="2">
        <v>1.7743055555555552E-3</v>
      </c>
      <c r="Y8" s="2">
        <v>1.7796296296296299E-3</v>
      </c>
      <c r="Z8" s="2">
        <v>1.7796296296296299E-3</v>
      </c>
      <c r="AA8" s="2">
        <v>1.7813657407407405E-3</v>
      </c>
      <c r="AB8" s="2">
        <v>1.7626157407407408E-3</v>
      </c>
      <c r="AC8" s="2">
        <v>1.7775462962962964E-3</v>
      </c>
      <c r="AD8" s="2">
        <v>1.798842592592593E-3</v>
      </c>
      <c r="AE8" s="2">
        <v>1.7920138888888888E-3</v>
      </c>
      <c r="AF8" s="2">
        <v>1.7518518518518519E-3</v>
      </c>
      <c r="AG8" s="2">
        <v>1.8192129629629632E-3</v>
      </c>
      <c r="AH8" s="2">
        <v>1.8322916666666667E-3</v>
      </c>
      <c r="AI8" s="2">
        <v>1.8045138888888887E-3</v>
      </c>
      <c r="AJ8" s="2">
        <v>1.8105324074074074E-3</v>
      </c>
      <c r="AK8" s="2">
        <v>1.7869212962962962E-3</v>
      </c>
      <c r="AL8" s="2">
        <v>1.802314814814815E-3</v>
      </c>
      <c r="AM8" s="2">
        <v>1.809837962962963E-3</v>
      </c>
      <c r="AN8" s="2">
        <v>1.7954861111111112E-3</v>
      </c>
      <c r="AO8" s="2">
        <v>1.8012731481481482E-3</v>
      </c>
      <c r="AP8" s="2">
        <v>1.8392361111111109E-3</v>
      </c>
      <c r="AQ8" s="2">
        <v>1.8589120370370367E-3</v>
      </c>
      <c r="AR8" s="2">
        <v>1.819675925925926E-3</v>
      </c>
      <c r="AS8" s="2">
        <v>1.832986111111111E-3</v>
      </c>
      <c r="AT8" s="2">
        <v>1.8506944444444445E-3</v>
      </c>
      <c r="AU8" s="2">
        <v>1.8320601851851851E-3</v>
      </c>
      <c r="AV8" s="2">
        <v>1.8422453703703706E-3</v>
      </c>
      <c r="AW8" s="2">
        <v>1.8202546296296298E-3</v>
      </c>
      <c r="AX8" s="2">
        <v>1.8688657407407406E-3</v>
      </c>
      <c r="AY8" s="2">
        <v>1.8673611111111111E-3</v>
      </c>
      <c r="AZ8" s="2">
        <v>1.8777777777777779E-3</v>
      </c>
      <c r="BA8" s="2">
        <v>1.8432870370370372E-3</v>
      </c>
      <c r="BB8" s="2">
        <v>1.8532407407407406E-3</v>
      </c>
      <c r="BC8" s="2">
        <v>1.8972222222222222E-3</v>
      </c>
      <c r="BD8" s="2">
        <v>1.8736111111111113E-3</v>
      </c>
      <c r="BE8" s="2">
        <v>1.8420138888888887E-3</v>
      </c>
      <c r="BF8" s="2">
        <v>1.8701388888888891E-3</v>
      </c>
      <c r="BG8" s="2">
        <v>1.8971064814814814E-3</v>
      </c>
      <c r="BH8" s="2">
        <v>1.8881944444444443E-3</v>
      </c>
      <c r="BI8" s="2">
        <v>1.8631944444444442E-3</v>
      </c>
      <c r="BJ8" s="2">
        <v>1.8724537037037036E-3</v>
      </c>
      <c r="BK8" s="2">
        <v>1.9071759259259259E-3</v>
      </c>
      <c r="BL8" s="2">
        <v>1.9313657407407407E-3</v>
      </c>
      <c r="BM8" s="2">
        <v>1.9326388888888889E-3</v>
      </c>
      <c r="BN8" s="2">
        <v>1.9717592592592595E-3</v>
      </c>
      <c r="BO8" s="2">
        <v>1.9607638888888891E-3</v>
      </c>
      <c r="BP8" s="2">
        <v>1.9670138888888888E-3</v>
      </c>
      <c r="BQ8" s="2">
        <v>1.9670138888888888E-3</v>
      </c>
      <c r="BR8" s="2">
        <v>1.9744212962962966E-3</v>
      </c>
      <c r="BS8" s="2">
        <v>1.9614583333333333E-3</v>
      </c>
      <c r="BT8" s="2">
        <v>1.8497685185185186E-3</v>
      </c>
    </row>
    <row r="9" spans="2:72" x14ac:dyDescent="0.2">
      <c r="B9" s="5">
        <v>4</v>
      </c>
      <c r="C9" s="1">
        <v>6</v>
      </c>
      <c r="D9" s="1" t="s">
        <v>7</v>
      </c>
      <c r="E9" s="3">
        <v>1983</v>
      </c>
      <c r="F9" s="3" t="s">
        <v>8</v>
      </c>
      <c r="G9" s="3">
        <v>1</v>
      </c>
      <c r="H9" s="1" t="s">
        <v>9</v>
      </c>
      <c r="I9" s="7">
        <v>0.11632569444444445</v>
      </c>
      <c r="J9" s="2">
        <v>2.0836805555555556E-3</v>
      </c>
      <c r="K9" s="2">
        <v>1.7164351851851852E-3</v>
      </c>
      <c r="L9" s="2">
        <v>1.7234953703703702E-3</v>
      </c>
      <c r="M9" s="2">
        <v>1.7251157407407408E-3</v>
      </c>
      <c r="N9" s="2">
        <v>1.7186342592592592E-3</v>
      </c>
      <c r="O9" s="2">
        <v>1.7263888888888886E-3</v>
      </c>
      <c r="P9" s="2">
        <v>1.7200231481481483E-3</v>
      </c>
      <c r="Q9" s="2">
        <v>1.7415509259259259E-3</v>
      </c>
      <c r="R9" s="2">
        <v>1.7377314814814816E-3</v>
      </c>
      <c r="S9" s="2">
        <v>1.7460648148148147E-3</v>
      </c>
      <c r="T9" s="2">
        <v>1.7547453703703703E-3</v>
      </c>
      <c r="U9" s="2">
        <v>1.7363425925925925E-3</v>
      </c>
      <c r="V9" s="2">
        <v>1.7538194444444443E-3</v>
      </c>
      <c r="W9" s="2">
        <v>1.7675925925925925E-3</v>
      </c>
      <c r="X9" s="2">
        <v>1.7590277777777778E-3</v>
      </c>
      <c r="Y9" s="2">
        <v>1.7671296296296296E-3</v>
      </c>
      <c r="Z9" s="2">
        <v>1.7689814814814816E-3</v>
      </c>
      <c r="AA9" s="2">
        <v>1.7686342592592591E-3</v>
      </c>
      <c r="AB9" s="2">
        <v>1.7877314814814815E-3</v>
      </c>
      <c r="AC9" s="2">
        <v>1.7953703703703701E-3</v>
      </c>
      <c r="AD9" s="2">
        <v>1.7934027777777777E-3</v>
      </c>
      <c r="AE9" s="2">
        <v>1.8043981481481481E-3</v>
      </c>
      <c r="AF9" s="2">
        <v>1.7577546296296297E-3</v>
      </c>
      <c r="AG9" s="2">
        <v>1.8031249999999998E-3</v>
      </c>
      <c r="AH9" s="2">
        <v>1.821990740740741E-3</v>
      </c>
      <c r="AI9" s="2">
        <v>1.8094907407407406E-3</v>
      </c>
      <c r="AJ9" s="2">
        <v>1.797800925925926E-3</v>
      </c>
      <c r="AK9" s="2">
        <v>1.7898148148148146E-3</v>
      </c>
      <c r="AL9" s="2">
        <v>1.8010416666666667E-3</v>
      </c>
      <c r="AM9" s="2">
        <v>1.8182870370370369E-3</v>
      </c>
      <c r="AN9" s="2">
        <v>1.817361111111111E-3</v>
      </c>
      <c r="AO9" s="2">
        <v>1.7953703703703701E-3</v>
      </c>
      <c r="AP9" s="2">
        <v>1.8494212962962963E-3</v>
      </c>
      <c r="AQ9" s="2">
        <v>1.8190972222222222E-3</v>
      </c>
      <c r="AR9" s="2">
        <v>1.817476851851852E-3</v>
      </c>
      <c r="AS9" s="2">
        <v>1.8267361111111112E-3</v>
      </c>
      <c r="AT9" s="2">
        <v>1.844097222222222E-3</v>
      </c>
      <c r="AU9" s="2">
        <v>1.8421296296296295E-3</v>
      </c>
      <c r="AV9" s="2">
        <v>1.8517361111111113E-3</v>
      </c>
      <c r="AW9" s="2">
        <v>1.883912037037037E-3</v>
      </c>
      <c r="AX9" s="2">
        <v>1.8614583333333332E-3</v>
      </c>
      <c r="AY9" s="2">
        <v>1.860763888888889E-3</v>
      </c>
      <c r="AZ9" s="2">
        <v>1.8835648148148151E-3</v>
      </c>
      <c r="BA9" s="2">
        <v>1.8560185185185188E-3</v>
      </c>
      <c r="BB9" s="2">
        <v>1.8770833333333333E-3</v>
      </c>
      <c r="BC9" s="2">
        <v>1.9094907407407409E-3</v>
      </c>
      <c r="BD9" s="2">
        <v>1.9347222222222222E-3</v>
      </c>
      <c r="BE9" s="2">
        <v>1.9332175925925925E-3</v>
      </c>
      <c r="BF9" s="2">
        <v>1.9384259259259259E-3</v>
      </c>
      <c r="BG9" s="2">
        <v>1.9549768518518514E-3</v>
      </c>
      <c r="BH9" s="2">
        <v>1.9137731481481482E-3</v>
      </c>
      <c r="BI9" s="2">
        <v>1.9208333333333334E-3</v>
      </c>
      <c r="BJ9" s="2">
        <v>1.9471064814814817E-3</v>
      </c>
      <c r="BK9" s="2">
        <v>1.9259259259259262E-3</v>
      </c>
      <c r="BL9" s="2">
        <v>1.9471064814814817E-3</v>
      </c>
      <c r="BM9" s="2">
        <v>1.9600694444444444E-3</v>
      </c>
      <c r="BN9" s="2">
        <v>1.9631944444444445E-3</v>
      </c>
      <c r="BO9" s="2">
        <v>2.0025462962962961E-3</v>
      </c>
      <c r="BP9" s="2">
        <v>2.0131944444444446E-3</v>
      </c>
      <c r="BQ9" s="2">
        <v>2.0378472222222221E-3</v>
      </c>
      <c r="BR9" s="2">
        <v>2.0738425925925928E-3</v>
      </c>
      <c r="BS9" s="2">
        <v>2.0226851851851851E-3</v>
      </c>
      <c r="BT9" s="2">
        <v>1.9453703703703705E-3</v>
      </c>
    </row>
    <row r="10" spans="2:72" x14ac:dyDescent="0.2">
      <c r="B10" s="5">
        <v>5</v>
      </c>
      <c r="C10" s="1">
        <v>91</v>
      </c>
      <c r="D10" s="1" t="s">
        <v>10</v>
      </c>
      <c r="E10" s="3">
        <v>1972</v>
      </c>
      <c r="F10" s="3" t="s">
        <v>1</v>
      </c>
      <c r="G10" s="3">
        <v>4</v>
      </c>
      <c r="H10" s="1" t="s">
        <v>11</v>
      </c>
      <c r="I10" s="7">
        <v>0.11950081018518517</v>
      </c>
      <c r="J10" s="2">
        <v>2.0893518518518518E-3</v>
      </c>
      <c r="K10" s="2">
        <v>1.7153935185185187E-3</v>
      </c>
      <c r="L10" s="2">
        <v>1.725E-3</v>
      </c>
      <c r="M10" s="2">
        <v>1.7259259259259259E-3</v>
      </c>
      <c r="N10" s="2">
        <v>1.7180555555555558E-3</v>
      </c>
      <c r="O10" s="2">
        <v>1.7202546296296297E-3</v>
      </c>
      <c r="P10" s="2">
        <v>1.722685185185185E-3</v>
      </c>
      <c r="Q10" s="2">
        <v>1.7458333333333336E-3</v>
      </c>
      <c r="R10" s="2">
        <v>1.7355324074074072E-3</v>
      </c>
      <c r="S10" s="2">
        <v>1.7497685185185186E-3</v>
      </c>
      <c r="T10" s="2">
        <v>1.7519675925925925E-3</v>
      </c>
      <c r="U10" s="2">
        <v>1.7387731481481484E-3</v>
      </c>
      <c r="V10" s="2">
        <v>1.758564814814815E-3</v>
      </c>
      <c r="W10" s="2">
        <v>1.7950231481481482E-3</v>
      </c>
      <c r="X10" s="2">
        <v>1.8118055555555554E-3</v>
      </c>
      <c r="Y10" s="2">
        <v>1.810648148148148E-3</v>
      </c>
      <c r="Z10" s="2">
        <v>1.8163194444444444E-3</v>
      </c>
      <c r="AA10" s="2">
        <v>1.8164351851851855E-3</v>
      </c>
      <c r="AB10" s="2">
        <v>1.7892361111111112E-3</v>
      </c>
      <c r="AC10" s="2">
        <v>1.7696759259259261E-3</v>
      </c>
      <c r="AD10" s="2">
        <v>1.7971064814814813E-3</v>
      </c>
      <c r="AE10" s="2">
        <v>1.8082175925925924E-3</v>
      </c>
      <c r="AF10" s="2">
        <v>1.8342592592592592E-3</v>
      </c>
      <c r="AG10" s="2">
        <v>1.8185185185185186E-3</v>
      </c>
      <c r="AH10" s="2">
        <v>1.7971064814814813E-3</v>
      </c>
      <c r="AI10" s="2">
        <v>1.8212962962962963E-3</v>
      </c>
      <c r="AJ10" s="2">
        <v>1.8395833333333335E-3</v>
      </c>
      <c r="AK10" s="2">
        <v>1.8417824074074074E-3</v>
      </c>
      <c r="AL10" s="2">
        <v>1.8374999999999999E-3</v>
      </c>
      <c r="AM10" s="2">
        <v>1.8326388888888891E-3</v>
      </c>
      <c r="AN10" s="2">
        <v>1.8524305555555557E-3</v>
      </c>
      <c r="AO10" s="2">
        <v>1.8582175925925925E-3</v>
      </c>
      <c r="AP10" s="2">
        <v>1.8233796296296297E-3</v>
      </c>
      <c r="AQ10" s="2">
        <v>1.8170138888888891E-3</v>
      </c>
      <c r="AR10" s="2">
        <v>1.8784722222222223E-3</v>
      </c>
      <c r="AS10" s="2">
        <v>1.8744212962962961E-3</v>
      </c>
      <c r="AT10" s="2">
        <v>1.8709490740740741E-3</v>
      </c>
      <c r="AU10" s="2">
        <v>1.8802083333333333E-3</v>
      </c>
      <c r="AV10" s="2">
        <v>1.9118055555555557E-3</v>
      </c>
      <c r="AW10" s="2">
        <v>1.8866898148148148E-3</v>
      </c>
      <c r="AX10" s="2">
        <v>1.8891203703703706E-3</v>
      </c>
      <c r="AY10" s="2">
        <v>1.9285879629629629E-3</v>
      </c>
      <c r="AZ10" s="2">
        <v>1.9270833333333334E-3</v>
      </c>
      <c r="BA10" s="2">
        <v>1.9825231481481482E-3</v>
      </c>
      <c r="BB10" s="2">
        <v>1.9678240740740741E-3</v>
      </c>
      <c r="BC10" s="2">
        <v>1.9701388888888889E-3</v>
      </c>
      <c r="BD10" s="2">
        <v>2.0082175925925927E-3</v>
      </c>
      <c r="BE10" s="2">
        <v>2.0276620370370366E-3</v>
      </c>
      <c r="BF10" s="2">
        <v>2.0086805555555557E-3</v>
      </c>
      <c r="BG10" s="2">
        <v>2.0568287037037035E-3</v>
      </c>
      <c r="BH10" s="2">
        <v>2.0793981481481484E-3</v>
      </c>
      <c r="BI10" s="2">
        <v>2.1072916666666666E-3</v>
      </c>
      <c r="BJ10" s="2">
        <v>2.1167824074074071E-3</v>
      </c>
      <c r="BK10" s="2">
        <v>2.1864583333333332E-3</v>
      </c>
      <c r="BL10" s="2">
        <v>2.1748842592592592E-3</v>
      </c>
      <c r="BM10" s="2">
        <v>2.2207175925925927E-3</v>
      </c>
      <c r="BN10" s="2">
        <v>2.2395833333333334E-3</v>
      </c>
      <c r="BO10" s="2">
        <v>2.1460648148148146E-3</v>
      </c>
      <c r="BP10" s="2">
        <v>2.075462962962963E-3</v>
      </c>
      <c r="BQ10" s="2">
        <v>2.0335648148148149E-3</v>
      </c>
      <c r="BR10" s="2">
        <v>2.0361111111111109E-3</v>
      </c>
      <c r="BS10" s="2">
        <v>1.9892361111111113E-3</v>
      </c>
      <c r="BT10" s="2">
        <v>1.941087962962963E-3</v>
      </c>
    </row>
    <row r="11" spans="2:72" x14ac:dyDescent="0.2">
      <c r="B11" s="5">
        <v>6</v>
      </c>
      <c r="C11" s="1">
        <v>20</v>
      </c>
      <c r="D11" s="1" t="s">
        <v>12</v>
      </c>
      <c r="E11" s="3">
        <v>1979</v>
      </c>
      <c r="F11" s="3" t="s">
        <v>8</v>
      </c>
      <c r="G11" s="3">
        <v>2</v>
      </c>
      <c r="I11" s="7">
        <v>0.11981863425925926</v>
      </c>
      <c r="J11" s="2">
        <v>2.2967592592592592E-3</v>
      </c>
      <c r="K11" s="2">
        <v>1.8344907407407407E-3</v>
      </c>
      <c r="L11" s="2">
        <v>1.8686342592592593E-3</v>
      </c>
      <c r="M11" s="2">
        <v>1.9054398148148149E-3</v>
      </c>
      <c r="N11" s="2">
        <v>1.9060185185185187E-3</v>
      </c>
      <c r="O11" s="2">
        <v>1.8946759259259262E-3</v>
      </c>
      <c r="P11" s="2">
        <v>1.8684027777777779E-3</v>
      </c>
      <c r="Q11" s="2">
        <v>1.9113425925925927E-3</v>
      </c>
      <c r="R11" s="2">
        <v>1.8900462962962961E-3</v>
      </c>
      <c r="S11" s="2">
        <v>1.8938657407407409E-3</v>
      </c>
      <c r="T11" s="2">
        <v>1.8931712962962964E-3</v>
      </c>
      <c r="U11" s="2">
        <v>1.8811342592592593E-3</v>
      </c>
      <c r="V11" s="2">
        <v>1.8829861111111111E-3</v>
      </c>
      <c r="W11" s="2">
        <v>1.9174768518518516E-3</v>
      </c>
      <c r="X11" s="2">
        <v>1.9214120370370372E-3</v>
      </c>
      <c r="Y11" s="2">
        <v>1.9328703703703704E-3</v>
      </c>
      <c r="Z11" s="2">
        <v>1.8928240740740739E-3</v>
      </c>
      <c r="AA11" s="2">
        <v>1.8846064814814817E-3</v>
      </c>
      <c r="AB11" s="2">
        <v>1.9077546296296297E-3</v>
      </c>
      <c r="AC11" s="2">
        <v>1.8871527777777775E-3</v>
      </c>
      <c r="AD11" s="2">
        <v>1.8893518518518519E-3</v>
      </c>
      <c r="AE11" s="2">
        <v>1.898726851851852E-3</v>
      </c>
      <c r="AF11" s="2">
        <v>1.8931712962962964E-3</v>
      </c>
      <c r="AG11" s="2">
        <v>1.9200231481481481E-3</v>
      </c>
      <c r="AH11" s="2">
        <v>1.8841435185185185E-3</v>
      </c>
      <c r="AI11" s="2">
        <v>1.9126157407407406E-3</v>
      </c>
      <c r="AJ11" s="2">
        <v>1.9164351851851851E-3</v>
      </c>
      <c r="AK11" s="2">
        <v>1.8822916666666667E-3</v>
      </c>
      <c r="AL11" s="2">
        <v>1.9331018518518519E-3</v>
      </c>
      <c r="AM11" s="2">
        <v>1.9145833333333335E-3</v>
      </c>
      <c r="AN11" s="2">
        <v>1.8959490740740742E-3</v>
      </c>
      <c r="AO11" s="2">
        <v>1.8836805555555553E-3</v>
      </c>
      <c r="AP11" s="2">
        <v>1.9103009259259262E-3</v>
      </c>
      <c r="AQ11" s="2">
        <v>1.8871527777777775E-3</v>
      </c>
      <c r="AR11" s="2">
        <v>1.8627314814814815E-3</v>
      </c>
      <c r="AS11" s="2">
        <v>1.8837962962962964E-3</v>
      </c>
      <c r="AT11" s="2">
        <v>1.8719907407407409E-3</v>
      </c>
      <c r="AU11" s="2">
        <v>1.8766203703703703E-3</v>
      </c>
      <c r="AV11" s="2">
        <v>1.8908564814814814E-3</v>
      </c>
      <c r="AW11" s="2">
        <v>1.9336805555555557E-3</v>
      </c>
      <c r="AX11" s="2">
        <v>1.9239583333333333E-3</v>
      </c>
      <c r="AY11" s="2">
        <v>1.895486111111111E-3</v>
      </c>
      <c r="AZ11" s="2">
        <v>1.8645833333333333E-3</v>
      </c>
      <c r="BA11" s="2">
        <v>1.874074074074074E-3</v>
      </c>
      <c r="BB11" s="2">
        <v>1.8910879629629631E-3</v>
      </c>
      <c r="BC11" s="2">
        <v>1.9118055555555557E-3</v>
      </c>
      <c r="BD11" s="2">
        <v>1.9106481481481481E-3</v>
      </c>
      <c r="BE11" s="2">
        <v>1.8931712962962964E-3</v>
      </c>
      <c r="BF11" s="2">
        <v>1.8633101851851851E-3</v>
      </c>
      <c r="BG11" s="2">
        <v>1.869560185185185E-3</v>
      </c>
      <c r="BH11" s="2">
        <v>1.9155092592592592E-3</v>
      </c>
      <c r="BI11" s="2">
        <v>1.9074074074074074E-3</v>
      </c>
      <c r="BJ11" s="2">
        <v>1.8859953703703703E-3</v>
      </c>
      <c r="BK11" s="2">
        <v>1.9137731481481482E-3</v>
      </c>
      <c r="BL11" s="2">
        <v>1.8940972222222224E-3</v>
      </c>
      <c r="BM11" s="2">
        <v>1.891435185185185E-3</v>
      </c>
      <c r="BN11" s="2">
        <v>1.9243055555555556E-3</v>
      </c>
      <c r="BO11" s="2">
        <v>1.8586805555555555E-3</v>
      </c>
      <c r="BP11" s="2">
        <v>1.8959490740740742E-3</v>
      </c>
      <c r="BQ11" s="2">
        <v>1.947800925925926E-3</v>
      </c>
      <c r="BR11" s="2">
        <v>1.9211805555555555E-3</v>
      </c>
      <c r="BS11" s="2">
        <v>1.9011574074074076E-3</v>
      </c>
      <c r="BT11" s="2">
        <v>1.8517361111111113E-3</v>
      </c>
    </row>
    <row r="12" spans="2:72" x14ac:dyDescent="0.2">
      <c r="B12" s="5">
        <v>7</v>
      </c>
      <c r="C12" s="1">
        <v>11</v>
      </c>
      <c r="D12" s="1" t="s">
        <v>13</v>
      </c>
      <c r="E12" s="3">
        <v>1969</v>
      </c>
      <c r="F12" s="3" t="s">
        <v>1</v>
      </c>
      <c r="G12" s="3">
        <v>5</v>
      </c>
      <c r="H12" s="1" t="s">
        <v>14</v>
      </c>
      <c r="I12" s="7">
        <v>0.12041631944444446</v>
      </c>
      <c r="J12" s="2">
        <v>2.2056712962962963E-3</v>
      </c>
      <c r="K12" s="2">
        <v>1.844675925925926E-3</v>
      </c>
      <c r="L12" s="2">
        <v>1.8311342592592596E-3</v>
      </c>
      <c r="M12" s="2">
        <v>1.8876157407407409E-3</v>
      </c>
      <c r="N12" s="2">
        <v>1.8341435185185188E-3</v>
      </c>
      <c r="O12" s="2">
        <v>1.8438657407407408E-3</v>
      </c>
      <c r="P12" s="2">
        <v>1.875810185185185E-3</v>
      </c>
      <c r="Q12" s="2">
        <v>1.8628472222222223E-3</v>
      </c>
      <c r="R12" s="2">
        <v>1.8445601851851852E-3</v>
      </c>
      <c r="S12" s="2">
        <v>1.8244212962962962E-3</v>
      </c>
      <c r="T12" s="2">
        <v>1.8409722222222221E-3</v>
      </c>
      <c r="U12" s="2">
        <v>1.8644675925925929E-3</v>
      </c>
      <c r="V12" s="2">
        <v>1.8844907407407406E-3</v>
      </c>
      <c r="W12" s="2">
        <v>1.8765046296296299E-3</v>
      </c>
      <c r="X12" s="2">
        <v>1.8344907407407407E-3</v>
      </c>
      <c r="Y12" s="2">
        <v>1.8483796296296295E-3</v>
      </c>
      <c r="Z12" s="2">
        <v>1.8363425925925925E-3</v>
      </c>
      <c r="AA12" s="2">
        <v>1.8527777777777778E-3</v>
      </c>
      <c r="AB12" s="2">
        <v>1.8344907407407407E-3</v>
      </c>
      <c r="AC12" s="2">
        <v>1.8586805555555555E-3</v>
      </c>
      <c r="AD12" s="2">
        <v>1.8421296296296295E-3</v>
      </c>
      <c r="AE12" s="2">
        <v>1.8480324074074074E-3</v>
      </c>
      <c r="AF12" s="2">
        <v>1.8787037037037036E-3</v>
      </c>
      <c r="AG12" s="2">
        <v>1.8674768518518519E-3</v>
      </c>
      <c r="AH12" s="2">
        <v>1.8505787037037035E-3</v>
      </c>
      <c r="AI12" s="2">
        <v>1.8590277777777778E-3</v>
      </c>
      <c r="AJ12" s="2">
        <v>1.8878472222222222E-3</v>
      </c>
      <c r="AK12" s="2">
        <v>1.8856481481481484E-3</v>
      </c>
      <c r="AL12" s="2">
        <v>1.9123842592592593E-3</v>
      </c>
      <c r="AM12" s="2">
        <v>1.8978009259259258E-3</v>
      </c>
      <c r="AN12" s="2">
        <v>1.8583333333333334E-3</v>
      </c>
      <c r="AO12" s="2">
        <v>1.8718750000000001E-3</v>
      </c>
      <c r="AP12" s="2">
        <v>1.8605324074074073E-3</v>
      </c>
      <c r="AQ12" s="2">
        <v>1.866550925925926E-3</v>
      </c>
      <c r="AR12" s="2">
        <v>1.8896990740740742E-3</v>
      </c>
      <c r="AS12" s="2">
        <v>1.8853009259259259E-3</v>
      </c>
      <c r="AT12" s="2">
        <v>1.9067129629629631E-3</v>
      </c>
      <c r="AU12" s="2">
        <v>1.9075231481481484E-3</v>
      </c>
      <c r="AV12" s="2">
        <v>1.9030092592592595E-3</v>
      </c>
      <c r="AW12" s="2">
        <v>1.9180555555555557E-3</v>
      </c>
      <c r="AX12" s="2">
        <v>1.9103009259259262E-3</v>
      </c>
      <c r="AY12" s="2">
        <v>1.9093749999999998E-3</v>
      </c>
      <c r="AZ12" s="2">
        <v>1.9216435185185187E-3</v>
      </c>
      <c r="BA12" s="2">
        <v>1.9502314814814816E-3</v>
      </c>
      <c r="BB12" s="2">
        <v>1.9590277777777779E-3</v>
      </c>
      <c r="BC12" s="2">
        <v>1.9101851851851851E-3</v>
      </c>
      <c r="BD12" s="2">
        <v>1.9339120370370369E-3</v>
      </c>
      <c r="BE12" s="2">
        <v>1.964699074074074E-3</v>
      </c>
      <c r="BF12" s="2">
        <v>1.9550925925925925E-3</v>
      </c>
      <c r="BG12" s="2">
        <v>1.9383101851851853E-3</v>
      </c>
      <c r="BH12" s="2">
        <v>1.8999999999999998E-3</v>
      </c>
      <c r="BI12" s="2">
        <v>1.9427083333333334E-3</v>
      </c>
      <c r="BJ12" s="2">
        <v>1.9701388888888889E-3</v>
      </c>
      <c r="BK12" s="2">
        <v>2.0026620370370372E-3</v>
      </c>
      <c r="BL12" s="2">
        <v>2.0368055555555552E-3</v>
      </c>
      <c r="BM12" s="2">
        <v>1.9917824074074074E-3</v>
      </c>
      <c r="BN12" s="2">
        <v>1.9886574074074073E-3</v>
      </c>
      <c r="BO12" s="2">
        <v>2.0371527777777779E-3</v>
      </c>
      <c r="BP12" s="2">
        <v>2.0246527777777776E-3</v>
      </c>
      <c r="BQ12" s="2">
        <v>2.0202546296296297E-3</v>
      </c>
      <c r="BR12" s="2">
        <v>2.0680555555555552E-3</v>
      </c>
      <c r="BS12" s="2">
        <v>2.0315972222222224E-3</v>
      </c>
      <c r="BT12" s="2">
        <v>2.0659722222222221E-3</v>
      </c>
    </row>
    <row r="13" spans="2:72" x14ac:dyDescent="0.2">
      <c r="B13" s="5">
        <v>8</v>
      </c>
      <c r="C13" s="1">
        <v>23</v>
      </c>
      <c r="D13" s="1" t="s">
        <v>15</v>
      </c>
      <c r="E13" s="3">
        <v>1979</v>
      </c>
      <c r="F13" s="3" t="s">
        <v>8</v>
      </c>
      <c r="G13" s="3">
        <v>3</v>
      </c>
      <c r="I13" s="7">
        <v>0.1217068287037037</v>
      </c>
      <c r="J13" s="2">
        <v>2.2969907407407405E-3</v>
      </c>
      <c r="K13" s="2">
        <v>1.7769675925925924E-3</v>
      </c>
      <c r="L13" s="2">
        <v>1.7863425925925926E-3</v>
      </c>
      <c r="M13" s="2">
        <v>1.8238425925925924E-3</v>
      </c>
      <c r="N13" s="2">
        <v>1.7980324074074077E-3</v>
      </c>
      <c r="O13" s="2">
        <v>1.8344907407407407E-3</v>
      </c>
      <c r="P13" s="2">
        <v>1.8503472222222222E-3</v>
      </c>
      <c r="Q13" s="2">
        <v>1.841087962962963E-3</v>
      </c>
      <c r="R13" s="2">
        <v>1.8162037037037038E-3</v>
      </c>
      <c r="S13" s="2">
        <v>1.8303240740740743E-3</v>
      </c>
      <c r="T13" s="2">
        <v>1.8292824074074073E-3</v>
      </c>
      <c r="U13" s="2">
        <v>2.0249999999999999E-3</v>
      </c>
      <c r="V13" s="2">
        <v>1.8351851851851854E-3</v>
      </c>
      <c r="W13" s="2">
        <v>1.8310185185185185E-3</v>
      </c>
      <c r="X13" s="2">
        <v>1.8111111111111112E-3</v>
      </c>
      <c r="Y13" s="2">
        <v>1.8547453703703703E-3</v>
      </c>
      <c r="Z13" s="2">
        <v>1.835300925925926E-3</v>
      </c>
      <c r="AA13" s="2">
        <v>1.8663194444444445E-3</v>
      </c>
      <c r="AB13" s="2">
        <v>1.853125E-3</v>
      </c>
      <c r="AC13" s="2">
        <v>1.8782407407407409E-3</v>
      </c>
      <c r="AD13" s="2">
        <v>1.8664351851851854E-3</v>
      </c>
      <c r="AE13" s="2">
        <v>1.864236111111111E-3</v>
      </c>
      <c r="AF13" s="2">
        <v>2.1055555555555554E-3</v>
      </c>
      <c r="AG13" s="2">
        <v>1.8739583333333334E-3</v>
      </c>
      <c r="AH13" s="2">
        <v>1.8751157407407406E-3</v>
      </c>
      <c r="AI13" s="2">
        <v>1.8778935185185185E-3</v>
      </c>
      <c r="AJ13" s="2">
        <v>1.864699074074074E-3</v>
      </c>
      <c r="AK13" s="2">
        <v>1.8799768518518521E-3</v>
      </c>
      <c r="AL13" s="2">
        <v>1.8922453703703703E-3</v>
      </c>
      <c r="AM13" s="2">
        <v>1.895486111111111E-3</v>
      </c>
      <c r="AN13" s="2">
        <v>1.8861111111111112E-3</v>
      </c>
      <c r="AO13" s="2">
        <v>1.8859953703703703E-3</v>
      </c>
      <c r="AP13" s="2">
        <v>1.9256944444444445E-3</v>
      </c>
      <c r="AQ13" s="2">
        <v>2.1033564814814817E-3</v>
      </c>
      <c r="AR13" s="2">
        <v>1.9107638888888889E-3</v>
      </c>
      <c r="AS13" s="2">
        <v>1.9084490740740739E-3</v>
      </c>
      <c r="AT13" s="2">
        <v>1.8998842592592591E-3</v>
      </c>
      <c r="AU13" s="2">
        <v>1.9475694444444445E-3</v>
      </c>
      <c r="AV13" s="2">
        <v>1.9228009259259259E-3</v>
      </c>
      <c r="AW13" s="2">
        <v>1.9526620370370373E-3</v>
      </c>
      <c r="AX13" s="2">
        <v>1.9414351851851851E-3</v>
      </c>
      <c r="AY13" s="2">
        <v>1.9297453703703701E-3</v>
      </c>
      <c r="AZ13" s="2">
        <v>1.9394675925925925E-3</v>
      </c>
      <c r="BA13" s="2">
        <v>2.1331018518518517E-3</v>
      </c>
      <c r="BB13" s="2">
        <v>1.9538194444444442E-3</v>
      </c>
      <c r="BC13" s="2">
        <v>1.945601851851852E-3</v>
      </c>
      <c r="BD13" s="2">
        <v>1.9417824074074075E-3</v>
      </c>
      <c r="BE13" s="2">
        <v>1.9561342592592595E-3</v>
      </c>
      <c r="BF13" s="2">
        <v>1.9429398148148147E-3</v>
      </c>
      <c r="BG13" s="2">
        <v>1.9391203703703706E-3</v>
      </c>
      <c r="BH13" s="2">
        <v>1.9675925925925928E-3</v>
      </c>
      <c r="BI13" s="2">
        <v>1.9745370370370372E-3</v>
      </c>
      <c r="BJ13" s="2">
        <v>2.0126157407407406E-3</v>
      </c>
      <c r="BK13" s="2">
        <v>2.0425925925925924E-3</v>
      </c>
      <c r="BL13" s="2">
        <v>2.2430555555555554E-3</v>
      </c>
      <c r="BM13" s="2">
        <v>2.0239583333333333E-3</v>
      </c>
      <c r="BN13" s="2">
        <v>2.0211805555555556E-3</v>
      </c>
      <c r="BO13" s="2">
        <v>2.0300925925925925E-3</v>
      </c>
      <c r="BP13" s="2">
        <v>2.0461805555555554E-3</v>
      </c>
      <c r="BQ13" s="2">
        <v>2.0436342592592594E-3</v>
      </c>
      <c r="BR13" s="2">
        <v>2.0585648148148147E-3</v>
      </c>
      <c r="BS13" s="2">
        <v>2.0521990740740743E-3</v>
      </c>
      <c r="BT13" s="2">
        <v>1.9552083333333335E-3</v>
      </c>
    </row>
    <row r="14" spans="2:72" x14ac:dyDescent="0.2">
      <c r="B14" s="5">
        <v>9</v>
      </c>
      <c r="C14" s="1">
        <v>15</v>
      </c>
      <c r="D14" s="1" t="s">
        <v>16</v>
      </c>
      <c r="E14" s="3">
        <v>1975</v>
      </c>
      <c r="F14" s="3" t="s">
        <v>8</v>
      </c>
      <c r="G14" s="3">
        <v>4</v>
      </c>
      <c r="H14" s="1" t="s">
        <v>17</v>
      </c>
      <c r="I14" s="7">
        <v>0.12281064814814814</v>
      </c>
      <c r="J14" s="2">
        <v>2.2226851851851852E-3</v>
      </c>
      <c r="K14" s="2">
        <v>1.8638888888888889E-3</v>
      </c>
      <c r="L14" s="2">
        <v>1.8520833333333332E-3</v>
      </c>
      <c r="M14" s="2">
        <v>1.879861111111111E-3</v>
      </c>
      <c r="N14" s="2">
        <v>1.864699074074074E-3</v>
      </c>
      <c r="O14" s="2">
        <v>1.8304398148148149E-3</v>
      </c>
      <c r="P14" s="2">
        <v>1.8357638888888887E-3</v>
      </c>
      <c r="Q14" s="2">
        <v>1.8523148148148151E-3</v>
      </c>
      <c r="R14" s="2">
        <v>1.8454861111111111E-3</v>
      </c>
      <c r="S14" s="2">
        <v>1.8297453703703705E-3</v>
      </c>
      <c r="T14" s="2">
        <v>1.8532407407407406E-3</v>
      </c>
      <c r="U14" s="2">
        <v>1.8450231481481479E-3</v>
      </c>
      <c r="V14" s="2">
        <v>1.8553240740740743E-3</v>
      </c>
      <c r="W14" s="2">
        <v>1.8299768518518517E-3</v>
      </c>
      <c r="X14" s="2">
        <v>1.8631944444444442E-3</v>
      </c>
      <c r="Y14" s="2">
        <v>1.8530092592592593E-3</v>
      </c>
      <c r="Z14" s="2">
        <v>1.8591435185185184E-3</v>
      </c>
      <c r="AA14" s="2">
        <v>1.8601851851851852E-3</v>
      </c>
      <c r="AB14" s="2">
        <v>1.8481481481481482E-3</v>
      </c>
      <c r="AC14" s="2">
        <v>1.8638888888888889E-3</v>
      </c>
      <c r="AD14" s="2">
        <v>1.8479166666666668E-3</v>
      </c>
      <c r="AE14" s="2">
        <v>1.8569444444444443E-3</v>
      </c>
      <c r="AF14" s="2">
        <v>1.8686342592592593E-3</v>
      </c>
      <c r="AG14" s="2">
        <v>1.8707175925925929E-3</v>
      </c>
      <c r="AH14" s="2">
        <v>1.8468749999999998E-3</v>
      </c>
      <c r="AI14" s="2">
        <v>1.8755787037037037E-3</v>
      </c>
      <c r="AJ14" s="2">
        <v>1.888888888888889E-3</v>
      </c>
      <c r="AK14" s="2">
        <v>1.9303240740740739E-3</v>
      </c>
      <c r="AL14" s="2">
        <v>1.9313657407407407E-3</v>
      </c>
      <c r="AM14" s="2">
        <v>1.9055555555555553E-3</v>
      </c>
      <c r="AN14" s="2">
        <v>1.9156249999999998E-3</v>
      </c>
      <c r="AO14" s="2">
        <v>1.9069444444444444E-3</v>
      </c>
      <c r="AP14" s="2">
        <v>1.9237268518518518E-3</v>
      </c>
      <c r="AQ14" s="2">
        <v>1.9271990740740742E-3</v>
      </c>
      <c r="AR14" s="2">
        <v>1.9303240740740739E-3</v>
      </c>
      <c r="AS14" s="2">
        <v>1.935763888888889E-3</v>
      </c>
      <c r="AT14" s="2">
        <v>1.9284722222222223E-3</v>
      </c>
      <c r="AU14" s="2">
        <v>1.9166666666666666E-3</v>
      </c>
      <c r="AV14" s="2">
        <v>1.9472222222222224E-3</v>
      </c>
      <c r="AW14" s="2">
        <v>1.9414351851851851E-3</v>
      </c>
      <c r="AX14" s="2">
        <v>1.9537037037037036E-3</v>
      </c>
      <c r="AY14" s="2">
        <v>1.9561342592592595E-3</v>
      </c>
      <c r="AZ14" s="2">
        <v>1.9648148148148146E-3</v>
      </c>
      <c r="BA14" s="2">
        <v>1.9774305555555556E-3</v>
      </c>
      <c r="BB14" s="2">
        <v>1.9922453703703704E-3</v>
      </c>
      <c r="BC14" s="2">
        <v>1.946875E-3</v>
      </c>
      <c r="BD14" s="2">
        <v>1.9489583333333331E-3</v>
      </c>
      <c r="BE14" s="2">
        <v>2.0152777777777777E-3</v>
      </c>
      <c r="BF14" s="2">
        <v>2.0173611111111108E-3</v>
      </c>
      <c r="BG14" s="2">
        <v>2.0280092592592593E-3</v>
      </c>
      <c r="BH14" s="2">
        <v>1.9909722222222221E-3</v>
      </c>
      <c r="BI14" s="2">
        <v>2.0283564814814812E-3</v>
      </c>
      <c r="BJ14" s="2">
        <v>2.0574074074074075E-3</v>
      </c>
      <c r="BK14" s="2">
        <v>2.1355324074074076E-3</v>
      </c>
      <c r="BL14" s="2">
        <v>2.1178240740740741E-3</v>
      </c>
      <c r="BM14" s="2">
        <v>2.1353009259259259E-3</v>
      </c>
      <c r="BN14" s="2">
        <v>2.173726851851852E-3</v>
      </c>
      <c r="BO14" s="2">
        <v>2.166666666666667E-3</v>
      </c>
      <c r="BP14" s="2">
        <v>2.1792824074074076E-3</v>
      </c>
      <c r="BQ14" s="2">
        <v>2.2453703703703702E-3</v>
      </c>
      <c r="BR14" s="2">
        <v>2.1861111111111113E-3</v>
      </c>
      <c r="BS14" s="2">
        <v>2.0983796296296293E-3</v>
      </c>
      <c r="BT14" s="2">
        <v>1.9908564814814815E-3</v>
      </c>
    </row>
    <row r="15" spans="2:72" x14ac:dyDescent="0.2">
      <c r="B15" s="5">
        <v>10</v>
      </c>
      <c r="C15" s="1">
        <v>10</v>
      </c>
      <c r="D15" s="1" t="s">
        <v>18</v>
      </c>
      <c r="E15" s="3">
        <v>1991</v>
      </c>
      <c r="F15" s="3" t="s">
        <v>8</v>
      </c>
      <c r="G15" s="3">
        <v>5</v>
      </c>
      <c r="H15" s="1" t="s">
        <v>19</v>
      </c>
      <c r="I15" s="7">
        <v>0.1245150462962963</v>
      </c>
      <c r="J15" s="2">
        <v>2.3532407407407404E-3</v>
      </c>
      <c r="K15" s="2">
        <v>1.939351851851852E-3</v>
      </c>
      <c r="L15" s="2">
        <v>1.9418981481481481E-3</v>
      </c>
      <c r="M15" s="2">
        <v>1.9548611111111112E-3</v>
      </c>
      <c r="N15" s="2">
        <v>1.8993055555555553E-3</v>
      </c>
      <c r="O15" s="2">
        <v>1.888888888888889E-3</v>
      </c>
      <c r="P15" s="2">
        <v>1.8833333333333332E-3</v>
      </c>
      <c r="Q15" s="2">
        <v>1.8456018518518517E-3</v>
      </c>
      <c r="R15" s="2">
        <v>1.9196759259259256E-3</v>
      </c>
      <c r="S15" s="2">
        <v>1.9451388888888888E-3</v>
      </c>
      <c r="T15" s="2">
        <v>1.9427083333333334E-3</v>
      </c>
      <c r="U15" s="2">
        <v>1.9328703703703704E-3</v>
      </c>
      <c r="V15" s="2">
        <v>1.9196759259259256E-3</v>
      </c>
      <c r="W15" s="2">
        <v>1.9185185185185184E-3</v>
      </c>
      <c r="X15" s="2">
        <v>1.9329861111111112E-3</v>
      </c>
      <c r="Y15" s="2">
        <v>1.9375E-3</v>
      </c>
      <c r="Z15" s="2">
        <v>1.9403935185185184E-3</v>
      </c>
      <c r="AA15" s="2">
        <v>1.943287037037037E-3</v>
      </c>
      <c r="AB15" s="2">
        <v>1.9711805555555554E-3</v>
      </c>
      <c r="AC15" s="2">
        <v>1.9519675925925926E-3</v>
      </c>
      <c r="AD15" s="2">
        <v>1.9659722222222223E-3</v>
      </c>
      <c r="AE15" s="2">
        <v>1.9284722222222223E-3</v>
      </c>
      <c r="AF15" s="2">
        <v>1.9123842592592593E-3</v>
      </c>
      <c r="AG15" s="2">
        <v>1.9208333333333334E-3</v>
      </c>
      <c r="AH15" s="2">
        <v>1.8994212962962964E-3</v>
      </c>
      <c r="AI15" s="2">
        <v>1.9065972222222221E-3</v>
      </c>
      <c r="AJ15" s="2">
        <v>1.9166666666666666E-3</v>
      </c>
      <c r="AK15" s="2">
        <v>1.9157407407407406E-3</v>
      </c>
      <c r="AL15" s="2">
        <v>1.9001157407407406E-3</v>
      </c>
      <c r="AM15" s="2">
        <v>1.9159722222222223E-3</v>
      </c>
      <c r="AN15" s="2">
        <v>1.9209490740740743E-3</v>
      </c>
      <c r="AO15" s="2">
        <v>1.9196759259259256E-3</v>
      </c>
      <c r="AP15" s="2">
        <v>1.920138888888889E-3</v>
      </c>
      <c r="AQ15" s="2">
        <v>1.9108796296296298E-3</v>
      </c>
      <c r="AR15" s="2">
        <v>1.9306712962962964E-3</v>
      </c>
      <c r="AS15" s="2">
        <v>1.9408564814814811E-3</v>
      </c>
      <c r="AT15" s="2">
        <v>1.9327546296296298E-3</v>
      </c>
      <c r="AU15" s="2">
        <v>1.935300925925926E-3</v>
      </c>
      <c r="AV15" s="2">
        <v>1.9494212962962963E-3</v>
      </c>
      <c r="AW15" s="2">
        <v>1.9502314814814816E-3</v>
      </c>
      <c r="AX15" s="2">
        <v>1.9572916666666666E-3</v>
      </c>
      <c r="AY15" s="2">
        <v>1.9712962962962961E-3</v>
      </c>
      <c r="AZ15" s="2">
        <v>1.9638888888888887E-3</v>
      </c>
      <c r="BA15" s="2">
        <v>1.9778935185185186E-3</v>
      </c>
      <c r="BB15" s="2">
        <v>1.9817129629629633E-3</v>
      </c>
      <c r="BC15" s="2">
        <v>1.9800925925925928E-3</v>
      </c>
      <c r="BD15" s="2">
        <v>2.0150462962962965E-3</v>
      </c>
      <c r="BE15" s="2">
        <v>1.9819444444444446E-3</v>
      </c>
      <c r="BF15" s="2">
        <v>2.0063657407407409E-3</v>
      </c>
      <c r="BG15" s="2">
        <v>2.0059027777777779E-3</v>
      </c>
      <c r="BH15" s="2">
        <v>2.0359953703703707E-3</v>
      </c>
      <c r="BI15" s="2">
        <v>2.025115740740741E-3</v>
      </c>
      <c r="BJ15" s="2">
        <v>2.0648148148148149E-3</v>
      </c>
      <c r="BK15" s="2">
        <v>2.0844907407407405E-3</v>
      </c>
      <c r="BL15" s="2">
        <v>2.0592592592592594E-3</v>
      </c>
      <c r="BM15" s="2">
        <v>2.090046296296296E-3</v>
      </c>
      <c r="BN15" s="2">
        <v>2.1381944444444447E-3</v>
      </c>
      <c r="BO15" s="2">
        <v>2.1440972222222222E-3</v>
      </c>
      <c r="BP15" s="2">
        <v>2.1688657407407407E-3</v>
      </c>
      <c r="BQ15" s="2">
        <v>2.1603009259259262E-3</v>
      </c>
      <c r="BR15" s="2">
        <v>2.1589120370370369E-3</v>
      </c>
      <c r="BS15" s="2">
        <v>2.1201388888888889E-3</v>
      </c>
      <c r="BT15" s="2">
        <v>1.9680555555555558E-3</v>
      </c>
    </row>
    <row r="16" spans="2:72" x14ac:dyDescent="0.2">
      <c r="B16" s="5">
        <v>11</v>
      </c>
      <c r="C16" s="1">
        <v>19</v>
      </c>
      <c r="D16" s="1" t="s">
        <v>20</v>
      </c>
      <c r="E16" s="3">
        <v>1967</v>
      </c>
      <c r="F16" s="3" t="s">
        <v>1</v>
      </c>
      <c r="G16" s="3">
        <v>6</v>
      </c>
      <c r="H16" s="1" t="s">
        <v>11</v>
      </c>
      <c r="I16" s="7">
        <v>0.12454363425925925</v>
      </c>
      <c r="J16" s="2">
        <v>2.2500000000000003E-3</v>
      </c>
      <c r="K16" s="2">
        <v>1.8637731481481483E-3</v>
      </c>
      <c r="L16" s="2">
        <v>1.8846064814814817E-3</v>
      </c>
      <c r="M16" s="2">
        <v>1.9047453703703707E-3</v>
      </c>
      <c r="N16" s="2">
        <v>1.9034722222222222E-3</v>
      </c>
      <c r="O16" s="2">
        <v>1.8967592592592595E-3</v>
      </c>
      <c r="P16" s="2">
        <v>1.8692129629629629E-3</v>
      </c>
      <c r="Q16" s="2">
        <v>1.9092592592592592E-3</v>
      </c>
      <c r="R16" s="2">
        <v>1.8877314814814816E-3</v>
      </c>
      <c r="S16" s="2">
        <v>1.8980324074074073E-3</v>
      </c>
      <c r="T16" s="2">
        <v>1.8895833333333334E-3</v>
      </c>
      <c r="U16" s="2">
        <v>1.898726851851852E-3</v>
      </c>
      <c r="V16" s="2">
        <v>1.8853009259259259E-3</v>
      </c>
      <c r="W16" s="2">
        <v>1.9003472222222223E-3</v>
      </c>
      <c r="X16" s="2">
        <v>1.9222222222222221E-3</v>
      </c>
      <c r="Y16" s="2">
        <v>1.9460648148148147E-3</v>
      </c>
      <c r="Z16" s="2">
        <v>1.9230324074074074E-3</v>
      </c>
      <c r="AA16" s="2">
        <v>1.9043981481481481E-3</v>
      </c>
      <c r="AB16" s="2">
        <v>1.8939814814814815E-3</v>
      </c>
      <c r="AC16" s="2">
        <v>1.8998842592592591E-3</v>
      </c>
      <c r="AD16" s="2">
        <v>1.898726851851852E-3</v>
      </c>
      <c r="AE16" s="2">
        <v>1.8438657407407408E-3</v>
      </c>
      <c r="AF16" s="2">
        <v>1.8855324074074076E-3</v>
      </c>
      <c r="AG16" s="2">
        <v>1.9097222222222222E-3</v>
      </c>
      <c r="AH16" s="2">
        <v>1.905324074074074E-3</v>
      </c>
      <c r="AI16" s="2">
        <v>1.9076388888888886E-3</v>
      </c>
      <c r="AJ16" s="2">
        <v>1.9187500000000001E-3</v>
      </c>
      <c r="AK16" s="2">
        <v>1.8900462962962961E-3</v>
      </c>
      <c r="AL16" s="2">
        <v>1.9274305555555555E-3</v>
      </c>
      <c r="AM16" s="2">
        <v>1.909837962962963E-3</v>
      </c>
      <c r="AN16" s="2">
        <v>1.898726851851852E-3</v>
      </c>
      <c r="AO16" s="2">
        <v>1.883101851851852E-3</v>
      </c>
      <c r="AP16" s="2">
        <v>1.9206018518518519E-3</v>
      </c>
      <c r="AQ16" s="2">
        <v>1.917939814814815E-3</v>
      </c>
      <c r="AR16" s="2">
        <v>1.9202546296296296E-3</v>
      </c>
      <c r="AS16" s="2">
        <v>1.9568287037037037E-3</v>
      </c>
      <c r="AT16" s="2">
        <v>1.9532407407407411E-3</v>
      </c>
      <c r="AU16" s="2">
        <v>1.941087962962963E-3</v>
      </c>
      <c r="AV16" s="2">
        <v>1.9451388888888888E-3</v>
      </c>
      <c r="AW16" s="2">
        <v>1.954166666666667E-3</v>
      </c>
      <c r="AX16" s="2">
        <v>1.9707175925925925E-3</v>
      </c>
      <c r="AY16" s="2">
        <v>1.9751157407407408E-3</v>
      </c>
      <c r="AZ16" s="2">
        <v>2.0003472222222224E-3</v>
      </c>
      <c r="BA16" s="2">
        <v>1.9770833333333333E-3</v>
      </c>
      <c r="BB16" s="2">
        <v>1.9799768518518521E-3</v>
      </c>
      <c r="BC16" s="2">
        <v>2.040277777777778E-3</v>
      </c>
      <c r="BD16" s="2">
        <v>2.0168981481481483E-3</v>
      </c>
      <c r="BE16" s="2">
        <v>2E-3</v>
      </c>
      <c r="BF16" s="2">
        <v>2.0289351851851853E-3</v>
      </c>
      <c r="BG16" s="2">
        <v>2.0722222222222223E-3</v>
      </c>
      <c r="BH16" s="2">
        <v>2.0936342592592591E-3</v>
      </c>
      <c r="BI16" s="2">
        <v>2.098148148148148E-3</v>
      </c>
      <c r="BJ16" s="2">
        <v>2.1216435185185184E-3</v>
      </c>
      <c r="BK16" s="2">
        <v>2.1398148148148149E-3</v>
      </c>
      <c r="BL16" s="2">
        <v>2.1332175925925924E-3</v>
      </c>
      <c r="BM16" s="2">
        <v>2.0896990740740741E-3</v>
      </c>
      <c r="BN16" s="2">
        <v>2.1130787037037034E-3</v>
      </c>
      <c r="BO16" s="2">
        <v>2.1456018518518517E-3</v>
      </c>
      <c r="BP16" s="2">
        <v>2.1909722222222222E-3</v>
      </c>
      <c r="BQ16" s="2">
        <v>2.2167824074074073E-3</v>
      </c>
      <c r="BR16" s="2">
        <v>2.233564814814815E-3</v>
      </c>
      <c r="BS16" s="2">
        <v>2.2075231481481481E-3</v>
      </c>
      <c r="BT16" s="2">
        <v>2.079513888888889E-3</v>
      </c>
    </row>
    <row r="17" spans="2:72" x14ac:dyDescent="0.2">
      <c r="B17" s="5">
        <v>12</v>
      </c>
      <c r="C17" s="1">
        <v>12</v>
      </c>
      <c r="D17" s="1" t="s">
        <v>21</v>
      </c>
      <c r="E17" s="3">
        <v>1984</v>
      </c>
      <c r="F17" s="3" t="s">
        <v>22</v>
      </c>
      <c r="G17" s="3">
        <v>1</v>
      </c>
      <c r="H17" s="1" t="s">
        <v>19</v>
      </c>
      <c r="I17" s="7">
        <v>0.12614641203703705</v>
      </c>
      <c r="J17" s="2">
        <v>2.3560185185185181E-3</v>
      </c>
      <c r="K17" s="2">
        <v>1.9302083333333333E-3</v>
      </c>
      <c r="L17" s="2">
        <v>1.9409722222222222E-3</v>
      </c>
      <c r="M17" s="2">
        <v>1.950810185185185E-3</v>
      </c>
      <c r="N17" s="2">
        <v>1.9043981481481481E-3</v>
      </c>
      <c r="O17" s="2">
        <v>1.9008101851851851E-3</v>
      </c>
      <c r="P17" s="2">
        <v>1.8777777777777779E-3</v>
      </c>
      <c r="Q17" s="2">
        <v>1.8498842592592592E-3</v>
      </c>
      <c r="R17" s="2">
        <v>1.9127314814814814E-3</v>
      </c>
      <c r="S17" s="2">
        <v>1.9516203703703703E-3</v>
      </c>
      <c r="T17" s="2">
        <v>1.9358796296296294E-3</v>
      </c>
      <c r="U17" s="2">
        <v>1.9429398148148147E-3</v>
      </c>
      <c r="V17" s="2">
        <v>1.9196759259259256E-3</v>
      </c>
      <c r="W17" s="2">
        <v>1.9174768518518516E-3</v>
      </c>
      <c r="X17" s="2">
        <v>1.9361111111111113E-3</v>
      </c>
      <c r="Y17" s="2">
        <v>1.9379629629629627E-3</v>
      </c>
      <c r="Z17" s="2">
        <v>1.9375E-3</v>
      </c>
      <c r="AA17" s="2">
        <v>1.9341435185185184E-3</v>
      </c>
      <c r="AB17" s="2">
        <v>1.9818287037037035E-3</v>
      </c>
      <c r="AC17" s="2">
        <v>1.9555555555555554E-3</v>
      </c>
      <c r="AD17" s="2">
        <v>1.9856481481481483E-3</v>
      </c>
      <c r="AE17" s="2">
        <v>1.983333333333333E-3</v>
      </c>
      <c r="AF17" s="2">
        <v>1.9805555555555553E-3</v>
      </c>
      <c r="AG17" s="2">
        <v>2.0113425925925928E-3</v>
      </c>
      <c r="AH17" s="2">
        <v>1.9951388888888892E-3</v>
      </c>
      <c r="AI17" s="2">
        <v>1.9899305555555555E-3</v>
      </c>
      <c r="AJ17" s="2">
        <v>1.9885416666666667E-3</v>
      </c>
      <c r="AK17" s="2">
        <v>1.9895833333333332E-3</v>
      </c>
      <c r="AL17" s="2">
        <v>1.999421296296296E-3</v>
      </c>
      <c r="AM17" s="2">
        <v>2.0003472222222224E-3</v>
      </c>
      <c r="AN17" s="2">
        <v>1.9982638888888888E-3</v>
      </c>
      <c r="AO17" s="2">
        <v>1.9854166666666666E-3</v>
      </c>
      <c r="AP17" s="2">
        <v>1.9695601851851853E-3</v>
      </c>
      <c r="AQ17" s="2">
        <v>1.9645833333333334E-3</v>
      </c>
      <c r="AR17" s="2">
        <v>1.9724537037037041E-3</v>
      </c>
      <c r="AS17" s="2">
        <v>1.9746527777777779E-3</v>
      </c>
      <c r="AT17" s="2">
        <v>1.9839120370370371E-3</v>
      </c>
      <c r="AU17" s="2">
        <v>2.0041666666666667E-3</v>
      </c>
      <c r="AV17" s="2">
        <v>2.0234953703703704E-3</v>
      </c>
      <c r="AW17" s="2">
        <v>1.9831018518518518E-3</v>
      </c>
      <c r="AX17" s="2">
        <v>1.992361111111111E-3</v>
      </c>
      <c r="AY17" s="2">
        <v>2.0168981481481483E-3</v>
      </c>
      <c r="AZ17" s="2">
        <v>2.0502314814814814E-3</v>
      </c>
      <c r="BA17" s="2">
        <v>2.0293981481481482E-3</v>
      </c>
      <c r="BB17" s="2">
        <v>2.177199074074074E-3</v>
      </c>
      <c r="BC17" s="2">
        <v>2.1134259259259261E-3</v>
      </c>
      <c r="BD17" s="2">
        <v>2.0469907407407407E-3</v>
      </c>
      <c r="BE17" s="2">
        <v>2.0680555555555552E-3</v>
      </c>
      <c r="BF17" s="2">
        <v>2.054861111111111E-3</v>
      </c>
      <c r="BG17" s="2">
        <v>2.0293981481481482E-3</v>
      </c>
      <c r="BH17" s="2">
        <v>2.0347222222222221E-3</v>
      </c>
      <c r="BI17" s="2">
        <v>2.0560185185185182E-3</v>
      </c>
      <c r="BJ17" s="2">
        <v>2.075E-3</v>
      </c>
      <c r="BK17" s="2">
        <v>2.0106481481481481E-3</v>
      </c>
      <c r="BL17" s="2">
        <v>2.0127314814814817E-3</v>
      </c>
      <c r="BM17" s="2">
        <v>2.0166666666666666E-3</v>
      </c>
      <c r="BN17" s="2">
        <v>2.0327546296296296E-3</v>
      </c>
      <c r="BO17" s="2">
        <v>2.0776620370370372E-3</v>
      </c>
      <c r="BP17" s="2">
        <v>2.0568287037037035E-3</v>
      </c>
      <c r="BQ17" s="2">
        <v>2.0662037037037038E-3</v>
      </c>
      <c r="BR17" s="2">
        <v>2.102662037037037E-3</v>
      </c>
      <c r="BS17" s="2">
        <v>2.1156249999999999E-3</v>
      </c>
      <c r="BT17" s="2">
        <v>2.1530092592592595E-3</v>
      </c>
    </row>
    <row r="18" spans="2:72" x14ac:dyDescent="0.2">
      <c r="B18" s="5">
        <v>13</v>
      </c>
      <c r="C18" s="1">
        <v>110</v>
      </c>
      <c r="D18" s="1" t="s">
        <v>23</v>
      </c>
      <c r="E18" s="3">
        <v>1974</v>
      </c>
      <c r="F18" s="3" t="s">
        <v>1</v>
      </c>
      <c r="G18" s="3">
        <v>7</v>
      </c>
      <c r="H18" s="1" t="s">
        <v>24</v>
      </c>
      <c r="I18" s="7">
        <v>0.12725624999999999</v>
      </c>
      <c r="J18" s="2">
        <v>2.2716435185185188E-3</v>
      </c>
      <c r="K18" s="2">
        <v>1.8684027777777779E-3</v>
      </c>
      <c r="L18" s="2">
        <v>1.8791666666666668E-3</v>
      </c>
      <c r="M18" s="2">
        <v>1.9019675925925925E-3</v>
      </c>
      <c r="N18" s="2">
        <v>1.9372685185185185E-3</v>
      </c>
      <c r="O18" s="2">
        <v>1.9082175925925926E-3</v>
      </c>
      <c r="P18" s="2">
        <v>1.9402777777777777E-3</v>
      </c>
      <c r="Q18" s="2">
        <v>1.9210648148148147E-3</v>
      </c>
      <c r="R18" s="2">
        <v>1.9128472222222222E-3</v>
      </c>
      <c r="S18" s="2">
        <v>1.8862268518518518E-3</v>
      </c>
      <c r="T18" s="2">
        <v>1.8953703703703704E-3</v>
      </c>
      <c r="U18" s="2">
        <v>1.9094907407407409E-3</v>
      </c>
      <c r="V18" s="2">
        <v>1.8937499999999998E-3</v>
      </c>
      <c r="W18" s="2">
        <v>1.9038194444444447E-3</v>
      </c>
      <c r="X18" s="2">
        <v>1.9177083333333331E-3</v>
      </c>
      <c r="Y18" s="2">
        <v>1.9030092592592595E-3</v>
      </c>
      <c r="Z18" s="2">
        <v>1.9072916666666667E-3</v>
      </c>
      <c r="AA18" s="2">
        <v>1.8891203703703706E-3</v>
      </c>
      <c r="AB18" s="2">
        <v>1.8976851851851854E-3</v>
      </c>
      <c r="AC18" s="2">
        <v>1.8877314814814816E-3</v>
      </c>
      <c r="AD18" s="2">
        <v>1.8937499999999998E-3</v>
      </c>
      <c r="AE18" s="2">
        <v>1.8910879629629631E-3</v>
      </c>
      <c r="AF18" s="2">
        <v>1.8751157407407406E-3</v>
      </c>
      <c r="AG18" s="2">
        <v>1.9032407407407409E-3</v>
      </c>
      <c r="AH18" s="2">
        <v>1.9055555555555553E-3</v>
      </c>
      <c r="AI18" s="2">
        <v>1.8994212962962964E-3</v>
      </c>
      <c r="AJ18" s="2">
        <v>1.9172453703703704E-3</v>
      </c>
      <c r="AK18" s="2">
        <v>1.9032407407407409E-3</v>
      </c>
      <c r="AL18" s="2">
        <v>1.9373842592592591E-3</v>
      </c>
      <c r="AM18" s="2">
        <v>1.9047453703703707E-3</v>
      </c>
      <c r="AN18" s="2">
        <v>1.9222222222222221E-3</v>
      </c>
      <c r="AO18" s="2">
        <v>1.8866898148148148E-3</v>
      </c>
      <c r="AP18" s="2">
        <v>1.8899305555555553E-3</v>
      </c>
      <c r="AQ18" s="2">
        <v>1.8942129629629628E-3</v>
      </c>
      <c r="AR18" s="2">
        <v>1.9023148148148148E-3</v>
      </c>
      <c r="AS18" s="2">
        <v>1.8822916666666667E-3</v>
      </c>
      <c r="AT18" s="2">
        <v>1.8804398148148148E-3</v>
      </c>
      <c r="AU18" s="2">
        <v>1.917939814814815E-3</v>
      </c>
      <c r="AV18" s="2">
        <v>1.9637731481481481E-3</v>
      </c>
      <c r="AW18" s="2">
        <v>1.983333333333333E-3</v>
      </c>
      <c r="AX18" s="2">
        <v>1.9643518518518521E-3</v>
      </c>
      <c r="AY18" s="2">
        <v>1.9733796296296296E-3</v>
      </c>
      <c r="AZ18" s="2">
        <v>2.0129629629629629E-3</v>
      </c>
      <c r="BA18" s="2">
        <v>2.040277777777778E-3</v>
      </c>
      <c r="BB18" s="2">
        <v>2.055787037037037E-3</v>
      </c>
      <c r="BC18" s="2">
        <v>2.1319444444444446E-3</v>
      </c>
      <c r="BD18" s="2">
        <v>2.0932870370370372E-3</v>
      </c>
      <c r="BE18" s="2">
        <v>2.1541666666666666E-3</v>
      </c>
      <c r="BF18" s="2">
        <v>2.1460648148148146E-3</v>
      </c>
      <c r="BG18" s="2">
        <v>2.2020833333333332E-3</v>
      </c>
      <c r="BH18" s="2">
        <v>2.3489583333333331E-3</v>
      </c>
      <c r="BI18" s="2">
        <v>2.3597222222222223E-3</v>
      </c>
      <c r="BJ18" s="2">
        <v>2.2807870370370373E-3</v>
      </c>
      <c r="BK18" s="2">
        <v>2.3953703703703706E-3</v>
      </c>
      <c r="BL18" s="2">
        <v>2.3302083333333334E-3</v>
      </c>
      <c r="BM18" s="2">
        <v>2.3467592592592594E-3</v>
      </c>
      <c r="BN18" s="2">
        <v>2.2761574074074077E-3</v>
      </c>
      <c r="BO18" s="2">
        <v>2.2964120370370373E-3</v>
      </c>
      <c r="BP18" s="2">
        <v>2.3893518518518517E-3</v>
      </c>
      <c r="BQ18" s="2">
        <v>2.2390046296296294E-3</v>
      </c>
      <c r="BR18" s="2">
        <v>2.1792824074074076E-3</v>
      </c>
      <c r="BS18" s="2">
        <v>2.264814814814815E-3</v>
      </c>
      <c r="BT18" s="2">
        <v>2.1895833333333333E-3</v>
      </c>
    </row>
    <row r="19" spans="2:72" x14ac:dyDescent="0.2">
      <c r="B19" s="5">
        <v>14</v>
      </c>
      <c r="C19" s="1">
        <v>13</v>
      </c>
      <c r="D19" s="1" t="s">
        <v>25</v>
      </c>
      <c r="E19" s="3">
        <v>1972</v>
      </c>
      <c r="F19" s="3" t="s">
        <v>1</v>
      </c>
      <c r="G19" s="3">
        <v>8</v>
      </c>
      <c r="H19" s="1" t="s">
        <v>9</v>
      </c>
      <c r="I19" s="7">
        <v>0.12758263888888891</v>
      </c>
      <c r="J19" s="2">
        <v>2.0922453703703706E-3</v>
      </c>
      <c r="K19" s="2">
        <v>1.7182870370370373E-3</v>
      </c>
      <c r="L19" s="2">
        <v>1.7196759259259259E-3</v>
      </c>
      <c r="M19" s="2">
        <v>1.7224537037037037E-3</v>
      </c>
      <c r="N19" s="2">
        <v>1.7244212962962962E-3</v>
      </c>
      <c r="O19" s="2">
        <v>1.7282407407407405E-3</v>
      </c>
      <c r="P19" s="2">
        <v>1.7515046296296298E-3</v>
      </c>
      <c r="Q19" s="2">
        <v>1.7983796296296296E-3</v>
      </c>
      <c r="R19" s="2">
        <v>1.8462962962962964E-3</v>
      </c>
      <c r="S19" s="2">
        <v>1.8263888888888887E-3</v>
      </c>
      <c r="T19" s="2">
        <v>1.8101851851851849E-3</v>
      </c>
      <c r="U19" s="2">
        <v>1.7785879629629629E-3</v>
      </c>
      <c r="V19" s="2">
        <v>1.8137731481481479E-3</v>
      </c>
      <c r="W19" s="2">
        <v>1.8038194444444445E-3</v>
      </c>
      <c r="X19" s="2">
        <v>1.8559027777777777E-3</v>
      </c>
      <c r="Y19" s="2">
        <v>1.8600694444444446E-3</v>
      </c>
      <c r="Z19" s="2">
        <v>1.8668981481481481E-3</v>
      </c>
      <c r="AA19" s="2">
        <v>1.8549768518518518E-3</v>
      </c>
      <c r="AB19" s="2">
        <v>1.8623842592592596E-3</v>
      </c>
      <c r="AC19" s="2">
        <v>1.9182870370370369E-3</v>
      </c>
      <c r="AD19" s="2">
        <v>1.8983796296296299E-3</v>
      </c>
      <c r="AE19" s="2">
        <v>1.9002314814814817E-3</v>
      </c>
      <c r="AF19" s="2">
        <v>1.8998842592592591E-3</v>
      </c>
      <c r="AG19" s="2">
        <v>1.8892361111111108E-3</v>
      </c>
      <c r="AH19" s="2">
        <v>1.9137731481481482E-3</v>
      </c>
      <c r="AI19" s="2">
        <v>1.8968750000000001E-3</v>
      </c>
      <c r="AJ19" s="2">
        <v>1.9076388888888886E-3</v>
      </c>
      <c r="AK19" s="2">
        <v>1.9297453703703701E-3</v>
      </c>
      <c r="AL19" s="2">
        <v>1.876273148148148E-3</v>
      </c>
      <c r="AM19" s="2">
        <v>1.9415509259259258E-3</v>
      </c>
      <c r="AN19" s="2">
        <v>1.9273148148148149E-3</v>
      </c>
      <c r="AO19" s="2">
        <v>1.8872685185185184E-3</v>
      </c>
      <c r="AP19" s="2">
        <v>1.9087962962962965E-3</v>
      </c>
      <c r="AQ19" s="2">
        <v>1.9787037037037039E-3</v>
      </c>
      <c r="AR19" s="2">
        <v>1.9627314814814815E-3</v>
      </c>
      <c r="AS19" s="2">
        <v>2.0361111111111109E-3</v>
      </c>
      <c r="AT19" s="2">
        <v>2.0601851851851853E-3</v>
      </c>
      <c r="AU19" s="2">
        <v>2.0702546296296298E-3</v>
      </c>
      <c r="AV19" s="2">
        <v>2.1061342592592594E-3</v>
      </c>
      <c r="AW19" s="2">
        <v>2.0907407407407407E-3</v>
      </c>
      <c r="AX19" s="2">
        <v>2.1368055555555554E-3</v>
      </c>
      <c r="AY19" s="2">
        <v>2.1138888888888887E-3</v>
      </c>
      <c r="AZ19" s="2">
        <v>2.1394675925925925E-3</v>
      </c>
      <c r="BA19" s="2">
        <v>2.2326388888888886E-3</v>
      </c>
      <c r="BB19" s="2">
        <v>2.2658564814814815E-3</v>
      </c>
      <c r="BC19" s="2">
        <v>2.2878472222222224E-3</v>
      </c>
      <c r="BD19" s="2">
        <v>2.2535879629629629E-3</v>
      </c>
      <c r="BE19" s="2">
        <v>2.1552083333333332E-3</v>
      </c>
      <c r="BF19" s="2">
        <v>2.1640046296296294E-3</v>
      </c>
      <c r="BG19" s="2">
        <v>2.1480324074074075E-3</v>
      </c>
      <c r="BH19" s="2">
        <v>2.2486111111111114E-3</v>
      </c>
      <c r="BI19" s="2">
        <v>2.4061342592592593E-3</v>
      </c>
      <c r="BJ19" s="2">
        <v>2.3376157407407404E-3</v>
      </c>
      <c r="BK19" s="2">
        <v>2.276388888888889E-3</v>
      </c>
      <c r="BL19" s="2">
        <v>2.3182870370370371E-3</v>
      </c>
      <c r="BM19" s="2">
        <v>2.4571759259259256E-3</v>
      </c>
      <c r="BN19" s="2">
        <v>2.453587962962963E-3</v>
      </c>
      <c r="BO19" s="2">
        <v>2.3440972222222222E-3</v>
      </c>
      <c r="BP19" s="2">
        <v>2.2432870370370371E-3</v>
      </c>
      <c r="BQ19" s="2">
        <v>2.2276620370370371E-3</v>
      </c>
      <c r="BR19" s="2">
        <v>2.2429398148148148E-3</v>
      </c>
      <c r="BS19" s="2">
        <v>2.3163194444444446E-3</v>
      </c>
      <c r="BT19" s="2">
        <v>2.379050925925926E-3</v>
      </c>
    </row>
    <row r="20" spans="2:72" x14ac:dyDescent="0.2">
      <c r="B20" s="5">
        <v>15</v>
      </c>
      <c r="C20" s="1">
        <v>16</v>
      </c>
      <c r="D20" s="1" t="s">
        <v>26</v>
      </c>
      <c r="E20" s="3">
        <v>1974</v>
      </c>
      <c r="F20" s="3" t="s">
        <v>1</v>
      </c>
      <c r="G20" s="3">
        <v>9</v>
      </c>
      <c r="H20" s="1" t="s">
        <v>27</v>
      </c>
      <c r="I20" s="7">
        <v>0.12760289351851853</v>
      </c>
      <c r="J20" s="2">
        <v>2.3784722222222224E-3</v>
      </c>
      <c r="K20" s="2">
        <v>1.9510416666666667E-3</v>
      </c>
      <c r="L20" s="2">
        <v>1.9503472222222222E-3</v>
      </c>
      <c r="M20" s="2">
        <v>2.0065972222222221E-3</v>
      </c>
      <c r="N20" s="2">
        <v>1.9663194444444446E-3</v>
      </c>
      <c r="O20" s="2">
        <v>2.0120370370370374E-3</v>
      </c>
      <c r="P20" s="2">
        <v>2.0064814814814811E-3</v>
      </c>
      <c r="Q20" s="2">
        <v>1.983333333333333E-3</v>
      </c>
      <c r="R20" s="2">
        <v>2.0038194444444444E-3</v>
      </c>
      <c r="S20" s="2">
        <v>2.007523148148148E-3</v>
      </c>
      <c r="T20" s="2">
        <v>2.0373842592592592E-3</v>
      </c>
      <c r="U20" s="2">
        <v>1.984259259259259E-3</v>
      </c>
      <c r="V20" s="2">
        <v>2.0016203703703702E-3</v>
      </c>
      <c r="W20" s="2">
        <v>1.9886574074074073E-3</v>
      </c>
      <c r="X20" s="2">
        <v>1.9965277777777781E-3</v>
      </c>
      <c r="Y20" s="2">
        <v>2.0212962962962962E-3</v>
      </c>
      <c r="Z20" s="2">
        <v>2.0422453703703705E-3</v>
      </c>
      <c r="AA20" s="2">
        <v>1.9569444444444447E-3</v>
      </c>
      <c r="AB20" s="2">
        <v>1.9974537037037035E-3</v>
      </c>
      <c r="AC20" s="2">
        <v>1.999421296296296E-3</v>
      </c>
      <c r="AD20" s="2">
        <v>2.0084490740740744E-3</v>
      </c>
      <c r="AE20" s="2">
        <v>2.4562499999999997E-3</v>
      </c>
      <c r="AF20" s="2">
        <v>1.9839120370370371E-3</v>
      </c>
      <c r="AG20" s="2">
        <v>2.0104166666666669E-3</v>
      </c>
      <c r="AH20" s="2">
        <v>1.9967592592592593E-3</v>
      </c>
      <c r="AI20" s="2">
        <v>2.0410879629629629E-3</v>
      </c>
      <c r="AJ20" s="2">
        <v>2.0604166666666666E-3</v>
      </c>
      <c r="AK20" s="2">
        <v>2.0348379629629627E-3</v>
      </c>
      <c r="AL20" s="2">
        <v>2.0268518518518522E-3</v>
      </c>
      <c r="AM20" s="2">
        <v>1.9939814814814816E-3</v>
      </c>
      <c r="AN20" s="2">
        <v>1.9943287037037039E-3</v>
      </c>
      <c r="AO20" s="2">
        <v>1.9730324074074073E-3</v>
      </c>
      <c r="AP20" s="2">
        <v>1.9511574074074075E-3</v>
      </c>
      <c r="AQ20" s="2">
        <v>1.9903935185185185E-3</v>
      </c>
      <c r="AR20" s="2">
        <v>1.9741898148148145E-3</v>
      </c>
      <c r="AS20" s="2">
        <v>1.9740740740740738E-3</v>
      </c>
      <c r="AT20" s="2">
        <v>2.0054398148148149E-3</v>
      </c>
      <c r="AU20" s="2">
        <v>2.0145833333333331E-3</v>
      </c>
      <c r="AV20" s="2">
        <v>1.9949074074074075E-3</v>
      </c>
      <c r="AW20" s="2">
        <v>1.9815972222222223E-3</v>
      </c>
      <c r="AX20" s="2">
        <v>2.0247685185185186E-3</v>
      </c>
      <c r="AY20" s="2">
        <v>2.094675925925926E-3</v>
      </c>
      <c r="AZ20" s="2">
        <v>2.0122685185185187E-3</v>
      </c>
      <c r="BA20" s="2">
        <v>2.0104166666666669E-3</v>
      </c>
      <c r="BB20" s="2">
        <v>1.992939814814815E-3</v>
      </c>
      <c r="BC20" s="2">
        <v>2.0218750000000002E-3</v>
      </c>
      <c r="BD20" s="2">
        <v>2.0068287037037038E-3</v>
      </c>
      <c r="BE20" s="2">
        <v>1.9971064814814816E-3</v>
      </c>
      <c r="BF20" s="2">
        <v>2.0221064814814815E-3</v>
      </c>
      <c r="BG20" s="2">
        <v>2.0629629629629631E-3</v>
      </c>
      <c r="BH20" s="2">
        <v>2.0525462962962962E-3</v>
      </c>
      <c r="BI20" s="2">
        <v>2.0716435185185182E-3</v>
      </c>
      <c r="BJ20" s="2">
        <v>2.0881944444444446E-3</v>
      </c>
      <c r="BK20" s="2">
        <v>2.0429398148148147E-3</v>
      </c>
      <c r="BL20" s="2">
        <v>2.0694444444444445E-3</v>
      </c>
      <c r="BM20" s="2">
        <v>2.0740740740740741E-3</v>
      </c>
      <c r="BN20" s="2">
        <v>2.0193287037037037E-3</v>
      </c>
      <c r="BO20" s="2">
        <v>2.0542824074074074E-3</v>
      </c>
      <c r="BP20" s="2">
        <v>2.0363425925925926E-3</v>
      </c>
      <c r="BQ20" s="2">
        <v>2.1049768518518518E-3</v>
      </c>
      <c r="BR20" s="2">
        <v>2.0081018518518516E-3</v>
      </c>
      <c r="BS20" s="2">
        <v>2.1043981481481482E-3</v>
      </c>
      <c r="BT20" s="2">
        <v>1.8726851851851853E-3</v>
      </c>
    </row>
    <row r="21" spans="2:72" x14ac:dyDescent="0.2">
      <c r="B21" s="5">
        <v>16</v>
      </c>
      <c r="C21" s="1">
        <v>133</v>
      </c>
      <c r="D21" s="1" t="s">
        <v>28</v>
      </c>
      <c r="E21" s="3">
        <v>1969</v>
      </c>
      <c r="F21" s="3" t="s">
        <v>1</v>
      </c>
      <c r="G21" s="3">
        <v>10</v>
      </c>
      <c r="H21" s="1" t="s">
        <v>29</v>
      </c>
      <c r="I21" s="7">
        <v>0.12926550925925925</v>
      </c>
      <c r="J21" s="2">
        <v>2.2797453703703703E-3</v>
      </c>
      <c r="K21" s="2">
        <v>1.8657407407407407E-3</v>
      </c>
      <c r="L21" s="2">
        <v>1.8817129629629629E-3</v>
      </c>
      <c r="M21" s="2">
        <v>1.9045138888888887E-3</v>
      </c>
      <c r="N21" s="2">
        <v>1.9210648148148147E-3</v>
      </c>
      <c r="O21" s="2">
        <v>1.9168981481481483E-3</v>
      </c>
      <c r="P21" s="2">
        <v>1.9488425925925925E-3</v>
      </c>
      <c r="Q21" s="2">
        <v>1.9394675925925925E-3</v>
      </c>
      <c r="R21" s="2">
        <v>1.9465277777777777E-3</v>
      </c>
      <c r="S21" s="2">
        <v>1.964699074074074E-3</v>
      </c>
      <c r="T21" s="2">
        <v>1.9384259259259259E-3</v>
      </c>
      <c r="U21" s="2">
        <v>1.9512731481481484E-3</v>
      </c>
      <c r="V21" s="2">
        <v>1.953125E-3</v>
      </c>
      <c r="W21" s="2">
        <v>1.9487268518518517E-3</v>
      </c>
      <c r="X21" s="2">
        <v>1.9349537037037037E-3</v>
      </c>
      <c r="Y21" s="2">
        <v>1.8952546296296295E-3</v>
      </c>
      <c r="Z21" s="2">
        <v>1.9156249999999998E-3</v>
      </c>
      <c r="AA21" s="2">
        <v>1.9438657407407408E-3</v>
      </c>
      <c r="AB21" s="2">
        <v>1.9369212962962962E-3</v>
      </c>
      <c r="AC21" s="2">
        <v>1.9579861111111113E-3</v>
      </c>
      <c r="AD21" s="2">
        <v>1.9868055555555555E-3</v>
      </c>
      <c r="AE21" s="2">
        <v>1.9980324074074071E-3</v>
      </c>
      <c r="AF21" s="2">
        <v>2.0069444444444444E-3</v>
      </c>
      <c r="AG21" s="2">
        <v>2.0204861111111114E-3</v>
      </c>
      <c r="AH21" s="2">
        <v>2.0100694444444441E-3</v>
      </c>
      <c r="AI21" s="2">
        <v>1.9864583333333336E-3</v>
      </c>
      <c r="AJ21" s="2">
        <v>1.9805555555555553E-3</v>
      </c>
      <c r="AK21" s="2">
        <v>2.0351851851851854E-3</v>
      </c>
      <c r="AL21" s="2">
        <v>2.0416666666666669E-3</v>
      </c>
      <c r="AM21" s="2">
        <v>2.0819444444444449E-3</v>
      </c>
      <c r="AN21" s="2">
        <v>2.0336805555555555E-3</v>
      </c>
      <c r="AO21" s="2">
        <v>2.0653935185185185E-3</v>
      </c>
      <c r="AP21" s="2">
        <v>2.091087962962963E-3</v>
      </c>
      <c r="AQ21" s="2">
        <v>2.0384259259259257E-3</v>
      </c>
      <c r="AR21" s="2">
        <v>2.0385416666666668E-3</v>
      </c>
      <c r="AS21" s="2">
        <v>2.0556712962962963E-3</v>
      </c>
      <c r="AT21" s="2">
        <v>2.0758101851851853E-3</v>
      </c>
      <c r="AU21" s="2">
        <v>2.0488425925925926E-3</v>
      </c>
      <c r="AV21" s="2">
        <v>2.055787037037037E-3</v>
      </c>
      <c r="AW21" s="2">
        <v>2.0373842592592592E-3</v>
      </c>
      <c r="AX21" s="2">
        <v>2.0869212962962964E-3</v>
      </c>
      <c r="AY21" s="2">
        <v>2.071990740740741E-3</v>
      </c>
      <c r="AZ21" s="2">
        <v>2.0958333333333332E-3</v>
      </c>
      <c r="BA21" s="2">
        <v>2.0928240740740738E-3</v>
      </c>
      <c r="BB21" s="2">
        <v>2.1138888888888887E-3</v>
      </c>
      <c r="BC21" s="2">
        <v>2.1314814814814812E-3</v>
      </c>
      <c r="BD21" s="2">
        <v>2.0621527777777778E-3</v>
      </c>
      <c r="BE21" s="2">
        <v>2.0706018518518517E-3</v>
      </c>
      <c r="BF21" s="2">
        <v>2.0996527777777775E-3</v>
      </c>
      <c r="BG21" s="2">
        <v>2.0726851851851852E-3</v>
      </c>
      <c r="BH21" s="2">
        <v>2.1115740740740743E-3</v>
      </c>
      <c r="BI21" s="2">
        <v>2.1085648148148149E-3</v>
      </c>
      <c r="BJ21" s="2">
        <v>2.138425925925926E-3</v>
      </c>
      <c r="BK21" s="2">
        <v>2.1809027777777777E-3</v>
      </c>
      <c r="BL21" s="2">
        <v>2.1984953703703706E-3</v>
      </c>
      <c r="BM21" s="2">
        <v>2.1653935185185183E-3</v>
      </c>
      <c r="BN21" s="2">
        <v>2.2224537037037039E-3</v>
      </c>
      <c r="BO21" s="2">
        <v>2.2924768518518515E-3</v>
      </c>
      <c r="BP21" s="2">
        <v>2.2628472222222221E-3</v>
      </c>
      <c r="BQ21" s="2">
        <v>2.3013888888888888E-3</v>
      </c>
      <c r="BR21" s="2">
        <v>2.339814814814815E-3</v>
      </c>
      <c r="BS21" s="2">
        <v>2.2657407407407405E-3</v>
      </c>
      <c r="BT21" s="2">
        <v>2.1456018518518517E-3</v>
      </c>
    </row>
    <row r="22" spans="2:72" x14ac:dyDescent="0.2">
      <c r="B22" s="5">
        <v>17</v>
      </c>
      <c r="C22" s="1">
        <v>52</v>
      </c>
      <c r="D22" s="1" t="s">
        <v>30</v>
      </c>
      <c r="E22" s="3">
        <v>1975</v>
      </c>
      <c r="F22" s="3" t="s">
        <v>8</v>
      </c>
      <c r="G22" s="3">
        <v>6</v>
      </c>
      <c r="H22" s="1" t="s">
        <v>31</v>
      </c>
      <c r="I22" s="7">
        <v>0.13037766203703705</v>
      </c>
      <c r="J22" s="2">
        <v>2.2857638888888888E-3</v>
      </c>
      <c r="K22" s="2">
        <v>1.871759259259259E-3</v>
      </c>
      <c r="L22" s="2">
        <v>1.8754629629629631E-3</v>
      </c>
      <c r="M22" s="2">
        <v>1.90625E-3</v>
      </c>
      <c r="N22" s="2">
        <v>1.9265046296296298E-3</v>
      </c>
      <c r="O22" s="2">
        <v>1.9096064814814815E-3</v>
      </c>
      <c r="P22" s="2">
        <v>1.9474537037037036E-3</v>
      </c>
      <c r="Q22" s="2">
        <v>1.9199074074074075E-3</v>
      </c>
      <c r="R22" s="2">
        <v>1.9268518518518517E-3</v>
      </c>
      <c r="S22" s="2">
        <v>1.9065972222222221E-3</v>
      </c>
      <c r="T22" s="2">
        <v>1.9246527777777777E-3</v>
      </c>
      <c r="U22" s="2">
        <v>1.9146990740740739E-3</v>
      </c>
      <c r="V22" s="2">
        <v>1.9329861111111112E-3</v>
      </c>
      <c r="W22" s="2">
        <v>1.921875E-3</v>
      </c>
      <c r="X22" s="2">
        <v>1.9431712962962964E-3</v>
      </c>
      <c r="Y22" s="2">
        <v>1.9557870370370367E-3</v>
      </c>
      <c r="Z22" s="2">
        <v>1.928703703703704E-3</v>
      </c>
      <c r="AA22" s="2">
        <v>1.9583333333333336E-3</v>
      </c>
      <c r="AB22" s="2">
        <v>1.9771990740740739E-3</v>
      </c>
      <c r="AC22" s="2">
        <v>1.9657407407407406E-3</v>
      </c>
      <c r="AD22" s="2">
        <v>1.9746527777777779E-3</v>
      </c>
      <c r="AE22" s="2">
        <v>1.9902777777777779E-3</v>
      </c>
      <c r="AF22" s="2">
        <v>1.9938657407407409E-3</v>
      </c>
      <c r="AG22" s="2">
        <v>1.9870370370370372E-3</v>
      </c>
      <c r="AH22" s="2">
        <v>2.031712962962963E-3</v>
      </c>
      <c r="AI22" s="2">
        <v>2.0237268518518516E-3</v>
      </c>
      <c r="AJ22" s="2">
        <v>1.9928240740740744E-3</v>
      </c>
      <c r="AK22" s="2">
        <v>1.9662037037037035E-3</v>
      </c>
      <c r="AL22" s="2">
        <v>1.9894675925925926E-3</v>
      </c>
      <c r="AM22" s="2">
        <v>2.0094907407407405E-3</v>
      </c>
      <c r="AN22" s="2">
        <v>2.0253472222222222E-3</v>
      </c>
      <c r="AO22" s="2">
        <v>1.9947916666666668E-3</v>
      </c>
      <c r="AP22" s="2">
        <v>1.9810185185185182E-3</v>
      </c>
      <c r="AQ22" s="2">
        <v>1.9700231481481483E-3</v>
      </c>
      <c r="AR22" s="2">
        <v>1.9740740740740738E-3</v>
      </c>
      <c r="AS22" s="2">
        <v>1.9832175925925924E-3</v>
      </c>
      <c r="AT22" s="2">
        <v>2.0303240740740741E-3</v>
      </c>
      <c r="AU22" s="2">
        <v>2.0586805555555558E-3</v>
      </c>
      <c r="AV22" s="2">
        <v>2.0849537037037039E-3</v>
      </c>
      <c r="AW22" s="2">
        <v>2.078935185185185E-3</v>
      </c>
      <c r="AX22" s="2">
        <v>2.0923611111111112E-3</v>
      </c>
      <c r="AY22" s="2">
        <v>2.1173611111111111E-3</v>
      </c>
      <c r="AZ22" s="2">
        <v>2.1049768518518518E-3</v>
      </c>
      <c r="BA22" s="2">
        <v>2.1175925925925924E-3</v>
      </c>
      <c r="BB22" s="2">
        <v>2.1174768518518517E-3</v>
      </c>
      <c r="BC22" s="2">
        <v>2.1601851851851851E-3</v>
      </c>
      <c r="BD22" s="2">
        <v>2.1818287037037036E-3</v>
      </c>
      <c r="BE22" s="2">
        <v>2.1788194444444446E-3</v>
      </c>
      <c r="BF22" s="2">
        <v>2.2362268518518517E-3</v>
      </c>
      <c r="BG22" s="2">
        <v>2.2537037037037035E-3</v>
      </c>
      <c r="BH22" s="2">
        <v>2.3019675925925929E-3</v>
      </c>
      <c r="BI22" s="2">
        <v>2.3249999999999998E-3</v>
      </c>
      <c r="BJ22" s="2">
        <v>2.3475694444444442E-3</v>
      </c>
      <c r="BK22" s="2">
        <v>2.3326388888888889E-3</v>
      </c>
      <c r="BL22" s="2">
        <v>2.3072916666666663E-3</v>
      </c>
      <c r="BM22" s="2">
        <v>2.3126157407407405E-3</v>
      </c>
      <c r="BN22" s="2">
        <v>2.3517361111111109E-3</v>
      </c>
      <c r="BO22" s="2">
        <v>2.3434027777777776E-3</v>
      </c>
      <c r="BP22" s="2">
        <v>2.3850694444444444E-3</v>
      </c>
      <c r="BQ22" s="2">
        <v>2.3962962962962961E-3</v>
      </c>
      <c r="BR22" s="2">
        <v>2.2486111111111114E-3</v>
      </c>
      <c r="BS22" s="2">
        <v>2.1326388888888892E-3</v>
      </c>
      <c r="BT22" s="2">
        <v>1.992939814814815E-3</v>
      </c>
    </row>
    <row r="23" spans="2:72" x14ac:dyDescent="0.2">
      <c r="B23" s="5">
        <v>18</v>
      </c>
      <c r="C23" s="1">
        <v>27</v>
      </c>
      <c r="D23" s="1" t="s">
        <v>32</v>
      </c>
      <c r="E23" s="3">
        <v>1979</v>
      </c>
      <c r="F23" s="3" t="s">
        <v>8</v>
      </c>
      <c r="G23" s="3">
        <v>7</v>
      </c>
      <c r="H23" s="1" t="s">
        <v>33</v>
      </c>
      <c r="I23" s="7">
        <v>0.13095057870370372</v>
      </c>
      <c r="J23" s="2">
        <v>2.1265046296296297E-3</v>
      </c>
      <c r="K23" s="2">
        <v>1.8497685185185186E-3</v>
      </c>
      <c r="L23" s="2">
        <v>1.8670138888888888E-3</v>
      </c>
      <c r="M23" s="2">
        <v>1.9481481481481483E-3</v>
      </c>
      <c r="N23" s="2">
        <v>1.9547453703703706E-3</v>
      </c>
      <c r="O23" s="2">
        <v>1.93125E-3</v>
      </c>
      <c r="P23" s="2">
        <v>1.8805555555555557E-3</v>
      </c>
      <c r="Q23" s="2">
        <v>1.9121527777777776E-3</v>
      </c>
      <c r="R23" s="2">
        <v>1.9383101851851853E-3</v>
      </c>
      <c r="S23" s="2">
        <v>1.9099537037037036E-3</v>
      </c>
      <c r="T23" s="2">
        <v>1.9618055555555556E-3</v>
      </c>
      <c r="U23" s="2">
        <v>1.9952546296296294E-3</v>
      </c>
      <c r="V23" s="2">
        <v>1.9775462962962963E-3</v>
      </c>
      <c r="W23" s="2">
        <v>1.9331018518518519E-3</v>
      </c>
      <c r="X23" s="2">
        <v>1.941087962962963E-3</v>
      </c>
      <c r="Y23" s="2">
        <v>1.9826388888888888E-3</v>
      </c>
      <c r="Z23" s="2">
        <v>1.9664351851851852E-3</v>
      </c>
      <c r="AA23" s="2">
        <v>1.9740740740740738E-3</v>
      </c>
      <c r="AB23" s="2">
        <v>1.9537037037037036E-3</v>
      </c>
      <c r="AC23" s="2">
        <v>1.9659722222222223E-3</v>
      </c>
      <c r="AD23" s="2">
        <v>1.9921296296296297E-3</v>
      </c>
      <c r="AE23" s="2">
        <v>1.9714120370370371E-3</v>
      </c>
      <c r="AF23" s="2">
        <v>1.984375E-3</v>
      </c>
      <c r="AG23" s="2">
        <v>2.0082175925925927E-3</v>
      </c>
      <c r="AH23" s="2">
        <v>1.9934027777777775E-3</v>
      </c>
      <c r="AI23" s="2">
        <v>2.0130787037037036E-3</v>
      </c>
      <c r="AJ23" s="2">
        <v>1.9717592592592595E-3</v>
      </c>
      <c r="AK23" s="2">
        <v>1.9621527777777775E-3</v>
      </c>
      <c r="AL23" s="2">
        <v>1.9804398148148146E-3</v>
      </c>
      <c r="AM23" s="2">
        <v>2.0564814814814816E-3</v>
      </c>
      <c r="AN23" s="2">
        <v>1.9781250000000003E-3</v>
      </c>
      <c r="AO23" s="2">
        <v>2.0136574074074071E-3</v>
      </c>
      <c r="AP23" s="2">
        <v>1.9717592592592595E-3</v>
      </c>
      <c r="AQ23" s="2">
        <v>1.9723379629629631E-3</v>
      </c>
      <c r="AR23" s="2">
        <v>1.9605324074074078E-3</v>
      </c>
      <c r="AS23" s="2">
        <v>1.9690972222222223E-3</v>
      </c>
      <c r="AT23" s="2">
        <v>2.0322916666666666E-3</v>
      </c>
      <c r="AU23" s="2">
        <v>2.0665509259259257E-3</v>
      </c>
      <c r="AV23" s="2">
        <v>2.1046296296296295E-3</v>
      </c>
      <c r="AW23" s="2">
        <v>2.0839120370370373E-3</v>
      </c>
      <c r="AX23" s="2">
        <v>2.1064814814814813E-3</v>
      </c>
      <c r="AY23" s="2">
        <v>2.1111111111111109E-3</v>
      </c>
      <c r="AZ23" s="2">
        <v>2.1219907407407407E-3</v>
      </c>
      <c r="BA23" s="2">
        <v>2.1550925925925926E-3</v>
      </c>
      <c r="BB23" s="2">
        <v>2.126851851851852E-3</v>
      </c>
      <c r="BC23" s="2">
        <v>2.1846064814814814E-3</v>
      </c>
      <c r="BD23" s="2">
        <v>2.484375E-3</v>
      </c>
      <c r="BE23" s="2">
        <v>2.1096064814814814E-3</v>
      </c>
      <c r="BF23" s="2">
        <v>2.2155092592592591E-3</v>
      </c>
      <c r="BG23" s="2">
        <v>2.2701388888888888E-3</v>
      </c>
      <c r="BH23" s="2">
        <v>2.2193287037037038E-3</v>
      </c>
      <c r="BI23" s="2">
        <v>2.295023148148148E-3</v>
      </c>
      <c r="BJ23" s="2">
        <v>2.3340277777777777E-3</v>
      </c>
      <c r="BK23" s="2">
        <v>2.5130787037037036E-3</v>
      </c>
      <c r="BL23" s="2">
        <v>2.3193287037037037E-3</v>
      </c>
      <c r="BM23" s="2">
        <v>2.3112268518518521E-3</v>
      </c>
      <c r="BN23" s="2">
        <v>2.2918981481481484E-3</v>
      </c>
      <c r="BO23" s="2">
        <v>2.3500000000000001E-3</v>
      </c>
      <c r="BP23" s="2">
        <v>2.3287037037037039E-3</v>
      </c>
      <c r="BQ23" s="2">
        <v>2.3283564814814816E-3</v>
      </c>
      <c r="BR23" s="2">
        <v>2.2996527777777776E-3</v>
      </c>
      <c r="BS23" s="2">
        <v>2.2673611111111111E-3</v>
      </c>
      <c r="BT23" s="2">
        <v>2.1508101851851853E-3</v>
      </c>
    </row>
    <row r="24" spans="2:72" x14ac:dyDescent="0.2">
      <c r="B24" s="5">
        <v>19</v>
      </c>
      <c r="C24" s="1">
        <v>41</v>
      </c>
      <c r="D24" s="1" t="s">
        <v>34</v>
      </c>
      <c r="E24" s="3">
        <v>1984</v>
      </c>
      <c r="F24" s="3" t="s">
        <v>8</v>
      </c>
      <c r="G24" s="3">
        <v>8</v>
      </c>
      <c r="I24" s="7">
        <v>0.13139131944444446</v>
      </c>
      <c r="J24" s="2">
        <v>2.3511574074074073E-3</v>
      </c>
      <c r="K24" s="2">
        <v>1.8979166666666667E-3</v>
      </c>
      <c r="L24" s="2">
        <v>1.9557870370370367E-3</v>
      </c>
      <c r="M24" s="2">
        <v>1.9986111111111112E-3</v>
      </c>
      <c r="N24" s="2">
        <v>2.000462962962963E-3</v>
      </c>
      <c r="O24" s="2">
        <v>2.023611111111111E-3</v>
      </c>
      <c r="P24" s="2">
        <v>2.0138888888888888E-3</v>
      </c>
      <c r="Q24" s="2">
        <v>2.0077546296296297E-3</v>
      </c>
      <c r="R24" s="2">
        <v>1.9950231481481481E-3</v>
      </c>
      <c r="S24" s="2">
        <v>2.0357638888888886E-3</v>
      </c>
      <c r="T24" s="2">
        <v>2.0667824074074074E-3</v>
      </c>
      <c r="U24" s="2">
        <v>2.040277777777778E-3</v>
      </c>
      <c r="V24" s="2">
        <v>2.0585648148148147E-3</v>
      </c>
      <c r="W24" s="2">
        <v>2.0297453703703701E-3</v>
      </c>
      <c r="X24" s="2">
        <v>2.0329861111111113E-3</v>
      </c>
      <c r="Y24" s="2">
        <v>2.054861111111111E-3</v>
      </c>
      <c r="Z24" s="2">
        <v>2.0479166666666666E-3</v>
      </c>
      <c r="AA24" s="2">
        <v>2.0185185185185184E-3</v>
      </c>
      <c r="AB24" s="2">
        <v>2.036689814814815E-3</v>
      </c>
      <c r="AC24" s="2">
        <v>2.0361111111111109E-3</v>
      </c>
      <c r="AD24" s="2">
        <v>2.0303240740740741E-3</v>
      </c>
      <c r="AE24" s="2">
        <v>1.9989583333333331E-3</v>
      </c>
      <c r="AF24" s="2">
        <v>1.9974537037037035E-3</v>
      </c>
      <c r="AG24" s="2">
        <v>2.0472222222222224E-3</v>
      </c>
      <c r="AH24" s="2">
        <v>2.0292824074074072E-3</v>
      </c>
      <c r="AI24" s="2">
        <v>2.0233796296296297E-3</v>
      </c>
      <c r="AJ24" s="2">
        <v>2.047800925925926E-3</v>
      </c>
      <c r="AK24" s="2">
        <v>2.0582175925925928E-3</v>
      </c>
      <c r="AL24" s="2">
        <v>2.0682870370370373E-3</v>
      </c>
      <c r="AM24" s="2">
        <v>2.0519675925925926E-3</v>
      </c>
      <c r="AN24" s="2">
        <v>2.0339120370370372E-3</v>
      </c>
      <c r="AO24" s="2">
        <v>2.0490740740740743E-3</v>
      </c>
      <c r="AP24" s="2">
        <v>2.0511574074074074E-3</v>
      </c>
      <c r="AQ24" s="2">
        <v>2.0687499999999998E-3</v>
      </c>
      <c r="AR24" s="2">
        <v>2.0836805555555556E-3</v>
      </c>
      <c r="AS24" s="2">
        <v>2.075E-3</v>
      </c>
      <c r="AT24" s="2">
        <v>2.0570601851851852E-3</v>
      </c>
      <c r="AU24" s="2">
        <v>2.0756944444444442E-3</v>
      </c>
      <c r="AV24" s="2">
        <v>2.0767361111111112E-3</v>
      </c>
      <c r="AW24" s="2">
        <v>2.0839120370370373E-3</v>
      </c>
      <c r="AX24" s="2">
        <v>2.0547453703703704E-3</v>
      </c>
      <c r="AY24" s="2">
        <v>2.0537037037037039E-3</v>
      </c>
      <c r="AZ24" s="2">
        <v>2.1509259259259259E-3</v>
      </c>
      <c r="BA24" s="2">
        <v>2.1094907407407408E-3</v>
      </c>
      <c r="BB24" s="2">
        <v>2.0934027777777778E-3</v>
      </c>
      <c r="BC24" s="2">
        <v>2.1565972222222225E-3</v>
      </c>
      <c r="BD24" s="2">
        <v>2.1049768518518518E-3</v>
      </c>
      <c r="BE24" s="2">
        <v>2.1231481481481479E-3</v>
      </c>
      <c r="BF24" s="2">
        <v>2.1475694444444446E-3</v>
      </c>
      <c r="BG24" s="2">
        <v>2.1876157407407408E-3</v>
      </c>
      <c r="BH24" s="2">
        <v>2.1912037037037039E-3</v>
      </c>
      <c r="BI24" s="2">
        <v>2.1643518518518518E-3</v>
      </c>
      <c r="BJ24" s="2">
        <v>2.1689814814814814E-3</v>
      </c>
      <c r="BK24" s="2">
        <v>2.3773148148148147E-3</v>
      </c>
      <c r="BL24" s="2">
        <v>2.1651620370370371E-3</v>
      </c>
      <c r="BM24" s="2">
        <v>2.2997685185185183E-3</v>
      </c>
      <c r="BN24" s="2">
        <v>2.1721064814814815E-3</v>
      </c>
      <c r="BO24" s="2">
        <v>2.2041666666666663E-3</v>
      </c>
      <c r="BP24" s="2">
        <v>2.1597222222222222E-3</v>
      </c>
      <c r="BQ24" s="2">
        <v>2.1511574074074076E-3</v>
      </c>
      <c r="BR24" s="2">
        <v>2.1866898148148145E-3</v>
      </c>
      <c r="BS24" s="2">
        <v>2.1703703703703702E-3</v>
      </c>
      <c r="BT24" s="2">
        <v>2.0878472222222223E-3</v>
      </c>
    </row>
    <row r="25" spans="2:72" x14ac:dyDescent="0.2">
      <c r="B25" s="5">
        <v>20</v>
      </c>
      <c r="C25" s="1">
        <v>30</v>
      </c>
      <c r="D25" s="1" t="s">
        <v>35</v>
      </c>
      <c r="E25" s="3">
        <v>1989</v>
      </c>
      <c r="F25" s="3" t="s">
        <v>8</v>
      </c>
      <c r="G25" s="3">
        <v>9</v>
      </c>
      <c r="H25" s="1" t="s">
        <v>36</v>
      </c>
      <c r="I25" s="7">
        <v>0.13189375</v>
      </c>
      <c r="J25" s="2">
        <v>2.1250000000000002E-3</v>
      </c>
      <c r="K25" s="2">
        <v>1.7421296296296297E-3</v>
      </c>
      <c r="L25" s="2">
        <v>1.7369212962962963E-3</v>
      </c>
      <c r="M25" s="2">
        <v>1.7541666666666667E-3</v>
      </c>
      <c r="N25" s="2">
        <v>1.7829861111111111E-3</v>
      </c>
      <c r="O25" s="2">
        <v>1.7734953703703704E-3</v>
      </c>
      <c r="P25" s="2">
        <v>1.7714120370370368E-3</v>
      </c>
      <c r="Q25" s="2">
        <v>1.7627314814814814E-3</v>
      </c>
      <c r="R25" s="2">
        <v>1.7756944444444443E-3</v>
      </c>
      <c r="S25" s="2">
        <v>1.7803240740740741E-3</v>
      </c>
      <c r="T25" s="2">
        <v>1.8019675925925926E-3</v>
      </c>
      <c r="U25" s="2">
        <v>1.8274305555555554E-3</v>
      </c>
      <c r="V25" s="2">
        <v>1.7820601851851851E-3</v>
      </c>
      <c r="W25" s="2">
        <v>1.8289351851851852E-3</v>
      </c>
      <c r="X25" s="2">
        <v>1.8008101851851855E-3</v>
      </c>
      <c r="Y25" s="2">
        <v>1.8450231481481479E-3</v>
      </c>
      <c r="Z25" s="2">
        <v>1.8258101851851849E-3</v>
      </c>
      <c r="AA25" s="2">
        <v>1.811574074074074E-3</v>
      </c>
      <c r="AB25" s="2">
        <v>1.8275462962962965E-3</v>
      </c>
      <c r="AC25" s="2">
        <v>1.8337962962962963E-3</v>
      </c>
      <c r="AD25" s="2">
        <v>1.829050925925926E-3</v>
      </c>
      <c r="AE25" s="2">
        <v>1.857175925925926E-3</v>
      </c>
      <c r="AF25" s="2">
        <v>1.8159722222222223E-3</v>
      </c>
      <c r="AG25" s="2">
        <v>1.8534722222222223E-3</v>
      </c>
      <c r="AH25" s="2">
        <v>1.8534722222222223E-3</v>
      </c>
      <c r="AI25" s="2">
        <v>1.8729166666666668E-3</v>
      </c>
      <c r="AJ25" s="2">
        <v>2.208449074074074E-3</v>
      </c>
      <c r="AK25" s="2">
        <v>1.8262731481481483E-3</v>
      </c>
      <c r="AL25" s="2">
        <v>1.8631944444444442E-3</v>
      </c>
      <c r="AM25" s="2">
        <v>1.8945601851851851E-3</v>
      </c>
      <c r="AN25" s="2">
        <v>1.9021990740740742E-3</v>
      </c>
      <c r="AO25" s="2">
        <v>1.9008101851851851E-3</v>
      </c>
      <c r="AP25" s="2">
        <v>1.9523148148148147E-3</v>
      </c>
      <c r="AQ25" s="2">
        <v>1.9436342592592593E-3</v>
      </c>
      <c r="AR25" s="2">
        <v>1.9499999999999997E-3</v>
      </c>
      <c r="AS25" s="2">
        <v>1.9938657407407409E-3</v>
      </c>
      <c r="AT25" s="2">
        <v>1.9493055555555555E-3</v>
      </c>
      <c r="AU25" s="2">
        <v>2.0296296296296299E-3</v>
      </c>
      <c r="AV25" s="2">
        <v>2.0226851851851851E-3</v>
      </c>
      <c r="AW25" s="2">
        <v>2.0650462962962962E-3</v>
      </c>
      <c r="AX25" s="2">
        <v>2.0043981481481479E-3</v>
      </c>
      <c r="AY25" s="2">
        <v>2.0131944444444446E-3</v>
      </c>
      <c r="AZ25" s="2">
        <v>3.2752314814814814E-3</v>
      </c>
      <c r="BA25" s="2">
        <v>2.0056712962962966E-3</v>
      </c>
      <c r="BB25" s="2">
        <v>2.0760416666666666E-3</v>
      </c>
      <c r="BC25" s="2">
        <v>2.200810185185185E-3</v>
      </c>
      <c r="BD25" s="2">
        <v>2.5635416666666667E-3</v>
      </c>
      <c r="BE25" s="2">
        <v>2.3167824074074076E-3</v>
      </c>
      <c r="BF25" s="2">
        <v>2.4454861111111114E-3</v>
      </c>
      <c r="BG25" s="2">
        <v>2.4513888888888888E-3</v>
      </c>
      <c r="BH25" s="2">
        <v>2.3593749999999999E-3</v>
      </c>
      <c r="BI25" s="2">
        <v>2.4513888888888888E-3</v>
      </c>
      <c r="BJ25" s="2">
        <v>2.5489583333333332E-3</v>
      </c>
      <c r="BK25" s="2">
        <v>2.5428240740740741E-3</v>
      </c>
      <c r="BL25" s="2">
        <v>2.6916666666666669E-3</v>
      </c>
      <c r="BM25" s="2">
        <v>2.543287037037037E-3</v>
      </c>
      <c r="BN25" s="2">
        <v>2.6328703703703705E-3</v>
      </c>
      <c r="BO25" s="2">
        <v>2.5031249999999997E-3</v>
      </c>
      <c r="BP25" s="2">
        <v>2.6811342592592594E-3</v>
      </c>
      <c r="BQ25" s="2">
        <v>2.7928240740740739E-3</v>
      </c>
      <c r="BR25" s="2">
        <v>2.7583333333333331E-3</v>
      </c>
      <c r="BS25" s="2">
        <v>2.7702546296296295E-3</v>
      </c>
      <c r="BT25" s="2">
        <v>2.491898148148148E-3</v>
      </c>
    </row>
    <row r="26" spans="2:72" x14ac:dyDescent="0.2">
      <c r="B26" s="5">
        <v>21</v>
      </c>
      <c r="C26" s="1">
        <v>128</v>
      </c>
      <c r="D26" s="1" t="s">
        <v>37</v>
      </c>
      <c r="E26" s="3">
        <v>1959</v>
      </c>
      <c r="F26" s="3" t="s">
        <v>38</v>
      </c>
      <c r="G26" s="3">
        <v>1</v>
      </c>
      <c r="H26" s="1" t="s">
        <v>39</v>
      </c>
      <c r="I26" s="7">
        <v>0.13335752314814817</v>
      </c>
      <c r="J26" s="2">
        <v>2.3813657407407408E-3</v>
      </c>
      <c r="K26" s="2">
        <v>1.9510416666666667E-3</v>
      </c>
      <c r="L26" s="2">
        <v>1.9658564814814816E-3</v>
      </c>
      <c r="M26" s="2">
        <v>2.0260416666666669E-3</v>
      </c>
      <c r="N26" s="2">
        <v>1.9920138888888891E-3</v>
      </c>
      <c r="O26" s="2">
        <v>1.9680555555555558E-3</v>
      </c>
      <c r="P26" s="2">
        <v>1.9472222222222224E-3</v>
      </c>
      <c r="Q26" s="2">
        <v>2.0498842592592591E-3</v>
      </c>
      <c r="R26" s="2">
        <v>2.0826388888888891E-3</v>
      </c>
      <c r="S26" s="2">
        <v>2.1281249999999998E-3</v>
      </c>
      <c r="T26" s="2">
        <v>2.0509259259259257E-3</v>
      </c>
      <c r="U26" s="2">
        <v>2.0592592592592594E-3</v>
      </c>
      <c r="V26" s="2">
        <v>2.0502314814814814E-3</v>
      </c>
      <c r="W26" s="2">
        <v>2.0354166666666667E-3</v>
      </c>
      <c r="X26" s="2">
        <v>2.0230324074074074E-3</v>
      </c>
      <c r="Y26" s="2">
        <v>2.0445601851851853E-3</v>
      </c>
      <c r="Z26" s="2">
        <v>2.0211805555555556E-3</v>
      </c>
      <c r="AA26" s="2">
        <v>1.9990740740740741E-3</v>
      </c>
      <c r="AB26" s="2">
        <v>2.085532407407407E-3</v>
      </c>
      <c r="AC26" s="2">
        <v>2.0355324074074073E-3</v>
      </c>
      <c r="AD26" s="2">
        <v>2.0296296296296299E-3</v>
      </c>
      <c r="AE26" s="2">
        <v>2.0246527777777776E-3</v>
      </c>
      <c r="AF26" s="2">
        <v>2.0841435185185186E-3</v>
      </c>
      <c r="AG26" s="2">
        <v>2.0949074074074073E-3</v>
      </c>
      <c r="AH26" s="2">
        <v>2.107175925925926E-3</v>
      </c>
      <c r="AI26" s="2">
        <v>2.0871527777777776E-3</v>
      </c>
      <c r="AJ26" s="2">
        <v>2.1133101851851851E-3</v>
      </c>
      <c r="AK26" s="2">
        <v>2.0983796296296293E-3</v>
      </c>
      <c r="AL26" s="2">
        <v>2.0898148148148147E-3</v>
      </c>
      <c r="AM26" s="2">
        <v>2.1399305555555555E-3</v>
      </c>
      <c r="AN26" s="2">
        <v>2.2533564814814816E-3</v>
      </c>
      <c r="AO26" s="2">
        <v>2.0608796296296295E-3</v>
      </c>
      <c r="AP26" s="2">
        <v>2.0873842592592593E-3</v>
      </c>
      <c r="AQ26" s="2">
        <v>2.1245370370370372E-3</v>
      </c>
      <c r="AR26" s="2">
        <v>2.1685185185185184E-3</v>
      </c>
      <c r="AS26" s="2">
        <v>2.1799768518518518E-3</v>
      </c>
      <c r="AT26" s="2">
        <v>2.3056712962962965E-3</v>
      </c>
      <c r="AU26" s="2">
        <v>2.350347222222222E-3</v>
      </c>
      <c r="AV26" s="2">
        <v>2.3905092592592593E-3</v>
      </c>
      <c r="AW26" s="2">
        <v>2.2923611111111113E-3</v>
      </c>
      <c r="AX26" s="2">
        <v>2.3006944444444446E-3</v>
      </c>
      <c r="AY26" s="2">
        <v>2.3994212962962962E-3</v>
      </c>
      <c r="AZ26" s="2">
        <v>2.2848379629629629E-3</v>
      </c>
      <c r="BA26" s="2">
        <v>2.3851851851851851E-3</v>
      </c>
      <c r="BB26" s="2">
        <v>2.1718749999999998E-3</v>
      </c>
      <c r="BC26" s="2">
        <v>1.9716435185185188E-3</v>
      </c>
      <c r="BD26" s="2">
        <v>2.0043981481481479E-3</v>
      </c>
      <c r="BE26" s="2">
        <v>2.0370370370370373E-3</v>
      </c>
      <c r="BF26" s="2">
        <v>2.0305555555555554E-3</v>
      </c>
      <c r="BG26" s="2">
        <v>2.0952546296296296E-3</v>
      </c>
      <c r="BH26" s="2">
        <v>2.0495370370370368E-3</v>
      </c>
      <c r="BI26" s="2">
        <v>2.0972222222222221E-3</v>
      </c>
      <c r="BJ26" s="2">
        <v>2.0571759259259263E-3</v>
      </c>
      <c r="BK26" s="2">
        <v>2.1502314814814817E-3</v>
      </c>
      <c r="BL26" s="2">
        <v>2.1672453703703702E-3</v>
      </c>
      <c r="BM26" s="2">
        <v>1.9358796296296294E-3</v>
      </c>
      <c r="BN26" s="2">
        <v>1.9394675925925925E-3</v>
      </c>
      <c r="BO26" s="2">
        <v>2.0269675925925928E-3</v>
      </c>
      <c r="BP26" s="2">
        <v>2.0373842592592592E-3</v>
      </c>
      <c r="BQ26" s="2">
        <v>2.149537037037037E-3</v>
      </c>
      <c r="BR26" s="2">
        <v>2.2416666666666665E-3</v>
      </c>
      <c r="BS26" s="2">
        <v>2.2711805555555558E-3</v>
      </c>
      <c r="BT26" s="2">
        <v>2.5737268518518518E-3</v>
      </c>
    </row>
    <row r="27" spans="2:72" x14ac:dyDescent="0.2">
      <c r="B27" s="5">
        <v>22</v>
      </c>
      <c r="C27" s="1">
        <v>17</v>
      </c>
      <c r="D27" s="1" t="s">
        <v>40</v>
      </c>
      <c r="E27" s="3">
        <v>1971</v>
      </c>
      <c r="F27" s="3" t="s">
        <v>1</v>
      </c>
      <c r="G27" s="3">
        <v>11</v>
      </c>
      <c r="H27" s="1" t="s">
        <v>41</v>
      </c>
      <c r="I27" s="7">
        <v>0.13354791666666668</v>
      </c>
      <c r="J27" s="2">
        <v>2.3666666666666667E-3</v>
      </c>
      <c r="K27" s="2">
        <v>1.9511574074074075E-3</v>
      </c>
      <c r="L27" s="2">
        <v>1.9564814814814814E-3</v>
      </c>
      <c r="M27" s="2">
        <v>2.0283564814814812E-3</v>
      </c>
      <c r="N27" s="2">
        <v>1.9768518518518516E-3</v>
      </c>
      <c r="O27" s="2">
        <v>2.0122685185185187E-3</v>
      </c>
      <c r="P27" s="2">
        <v>1.9295138888888888E-3</v>
      </c>
      <c r="Q27" s="2">
        <v>1.9604166666666667E-3</v>
      </c>
      <c r="R27" s="2">
        <v>2.0314814814814818E-3</v>
      </c>
      <c r="S27" s="2">
        <v>2.0532407407407405E-3</v>
      </c>
      <c r="T27" s="2">
        <v>2.0324074074074077E-3</v>
      </c>
      <c r="U27" s="2">
        <v>2.0266203703703705E-3</v>
      </c>
      <c r="V27" s="2">
        <v>1.9952546296296294E-3</v>
      </c>
      <c r="W27" s="2">
        <v>1.9865740740740742E-3</v>
      </c>
      <c r="X27" s="2">
        <v>2.0106481481481481E-3</v>
      </c>
      <c r="Y27" s="2">
        <v>2.0782407407407407E-3</v>
      </c>
      <c r="Z27" s="2">
        <v>2.1136574074074074E-3</v>
      </c>
      <c r="AA27" s="2">
        <v>2.0740740740740741E-3</v>
      </c>
      <c r="AB27" s="2">
        <v>2.1030092592592593E-3</v>
      </c>
      <c r="AC27" s="2">
        <v>2.0846064814814816E-3</v>
      </c>
      <c r="AD27" s="2">
        <v>2.059837962962963E-3</v>
      </c>
      <c r="AE27" s="2">
        <v>1.9995370370370371E-3</v>
      </c>
      <c r="AF27" s="2">
        <v>1.9343750000000001E-3</v>
      </c>
      <c r="AG27" s="2">
        <v>2.0329861111111113E-3</v>
      </c>
      <c r="AH27" s="2">
        <v>2.0479166666666666E-3</v>
      </c>
      <c r="AI27" s="2">
        <v>2.0040509259259261E-3</v>
      </c>
      <c r="AJ27" s="2">
        <v>2.052314814814815E-3</v>
      </c>
      <c r="AK27" s="2">
        <v>2.1181712962962964E-3</v>
      </c>
      <c r="AL27" s="2">
        <v>2.0631944444444443E-3</v>
      </c>
      <c r="AM27" s="2">
        <v>2.0342592592592591E-3</v>
      </c>
      <c r="AN27" s="2">
        <v>2.0540509259259257E-3</v>
      </c>
      <c r="AO27" s="2">
        <v>2.10625E-3</v>
      </c>
      <c r="AP27" s="2">
        <v>2.1282407407407409E-3</v>
      </c>
      <c r="AQ27" s="2">
        <v>2.1394675925925925E-3</v>
      </c>
      <c r="AR27" s="2">
        <v>2.1626157407407406E-3</v>
      </c>
      <c r="AS27" s="2">
        <v>2.1763888888888887E-3</v>
      </c>
      <c r="AT27" s="2">
        <v>2.180208333333333E-3</v>
      </c>
      <c r="AU27" s="2">
        <v>2.078472222222222E-3</v>
      </c>
      <c r="AV27" s="2">
        <v>2.1398148148148149E-3</v>
      </c>
      <c r="AW27" s="2">
        <v>2.1118055555555556E-3</v>
      </c>
      <c r="AX27" s="2">
        <v>2.1145833333333333E-3</v>
      </c>
      <c r="AY27" s="2">
        <v>2.2145833333333336E-3</v>
      </c>
      <c r="AZ27" s="2">
        <v>2.2069444444444445E-3</v>
      </c>
      <c r="BA27" s="2">
        <v>2.2296296296296296E-3</v>
      </c>
      <c r="BB27" s="2">
        <v>2.1673611111111112E-3</v>
      </c>
      <c r="BC27" s="2">
        <v>2.2321759259259261E-3</v>
      </c>
      <c r="BD27" s="2">
        <v>2.3136574074074071E-3</v>
      </c>
      <c r="BE27" s="2">
        <v>2.2584490740740742E-3</v>
      </c>
      <c r="BF27" s="2">
        <v>2.3386574074074074E-3</v>
      </c>
      <c r="BG27" s="2">
        <v>2.3667824074074073E-3</v>
      </c>
      <c r="BH27" s="2">
        <v>2.2929398148148149E-3</v>
      </c>
      <c r="BI27" s="2">
        <v>2.3249999999999998E-3</v>
      </c>
      <c r="BJ27" s="2">
        <v>2.2502314814814815E-3</v>
      </c>
      <c r="BK27" s="2">
        <v>2.2434027777777778E-3</v>
      </c>
      <c r="BL27" s="2">
        <v>2.2371527777777776E-3</v>
      </c>
      <c r="BM27" s="2">
        <v>1.9988425925925924E-3</v>
      </c>
      <c r="BN27" s="2">
        <v>2.2797453703703703E-3</v>
      </c>
      <c r="BO27" s="2">
        <v>2.3104166666666668E-3</v>
      </c>
      <c r="BP27" s="2">
        <v>2.3484953703703701E-3</v>
      </c>
      <c r="BQ27" s="2">
        <v>2.1151620370370374E-3</v>
      </c>
      <c r="BR27" s="2">
        <v>2.1526620370370367E-3</v>
      </c>
      <c r="BS27" s="2">
        <v>2.1832175925925925E-3</v>
      </c>
      <c r="BT27" s="2">
        <v>1.9724537037037041E-3</v>
      </c>
    </row>
    <row r="28" spans="2:72" x14ac:dyDescent="0.2">
      <c r="B28" s="5">
        <v>23</v>
      </c>
      <c r="C28" s="1">
        <v>124</v>
      </c>
      <c r="D28" s="1" t="s">
        <v>42</v>
      </c>
      <c r="E28" s="3">
        <v>1971</v>
      </c>
      <c r="F28" s="3" t="s">
        <v>1</v>
      </c>
      <c r="G28" s="3">
        <v>12</v>
      </c>
      <c r="I28" s="7">
        <v>0.13373414351851851</v>
      </c>
      <c r="J28" s="2">
        <v>2.6468749999999999E-3</v>
      </c>
      <c r="K28" s="2">
        <v>2.0937500000000001E-3</v>
      </c>
      <c r="L28" s="2">
        <v>2.0444444444444447E-3</v>
      </c>
      <c r="M28" s="2">
        <v>2.058796296296296E-3</v>
      </c>
      <c r="N28" s="2">
        <v>2.0369212962962962E-3</v>
      </c>
      <c r="O28" s="2">
        <v>2.0319444444444443E-3</v>
      </c>
      <c r="P28" s="2">
        <v>2.0129629629629629E-3</v>
      </c>
      <c r="Q28" s="2">
        <v>2.0375000000000002E-3</v>
      </c>
      <c r="R28" s="2">
        <v>2.0391203703703704E-3</v>
      </c>
      <c r="S28" s="2">
        <v>2.0921296296296295E-3</v>
      </c>
      <c r="T28" s="2">
        <v>2.3925925925925924E-3</v>
      </c>
      <c r="U28" s="2">
        <v>2.047800925925926E-3</v>
      </c>
      <c r="V28" s="2">
        <v>2.0549768518518517E-3</v>
      </c>
      <c r="W28" s="2">
        <v>2.0586805555555558E-3</v>
      </c>
      <c r="X28" s="2">
        <v>2.0663194444444448E-3</v>
      </c>
      <c r="Y28" s="2">
        <v>2.0561342592592593E-3</v>
      </c>
      <c r="Z28" s="2">
        <v>2.1324074074074075E-3</v>
      </c>
      <c r="AA28" s="2">
        <v>2.039236111111111E-3</v>
      </c>
      <c r="AB28" s="2">
        <v>2.0564814814814816E-3</v>
      </c>
      <c r="AC28" s="2">
        <v>2.067361111111111E-3</v>
      </c>
      <c r="AD28" s="2">
        <v>2.0583333333333335E-3</v>
      </c>
      <c r="AE28" s="2">
        <v>2.1052083333333335E-3</v>
      </c>
      <c r="AF28" s="2">
        <v>2.0501157407407408E-3</v>
      </c>
      <c r="AG28" s="2">
        <v>2.0652777777777779E-3</v>
      </c>
      <c r="AH28" s="2">
        <v>2.0746527777777777E-3</v>
      </c>
      <c r="AI28" s="2">
        <v>2.0694444444444445E-3</v>
      </c>
      <c r="AJ28" s="2">
        <v>2.0502314814814814E-3</v>
      </c>
      <c r="AK28" s="2">
        <v>2.051851851851852E-3</v>
      </c>
      <c r="AL28" s="2">
        <v>2.1010416666666669E-3</v>
      </c>
      <c r="AM28" s="2">
        <v>2.0535879629629632E-3</v>
      </c>
      <c r="AN28" s="2">
        <v>2.078935185185185E-3</v>
      </c>
      <c r="AO28" s="2">
        <v>2.0592592592592594E-3</v>
      </c>
      <c r="AP28" s="2">
        <v>2.2488425925925926E-3</v>
      </c>
      <c r="AQ28" s="2">
        <v>2.0628472222222224E-3</v>
      </c>
      <c r="AR28" s="2">
        <v>2.1054398148148148E-3</v>
      </c>
      <c r="AS28" s="2">
        <v>2.0835648148148146E-3</v>
      </c>
      <c r="AT28" s="2">
        <v>2.0700231481481481E-3</v>
      </c>
      <c r="AU28" s="2">
        <v>2.1460648148148146E-3</v>
      </c>
      <c r="AV28" s="2">
        <v>2.0645833333333332E-3</v>
      </c>
      <c r="AW28" s="2">
        <v>2.0908564814814813E-3</v>
      </c>
      <c r="AX28" s="2">
        <v>2.1912037037037039E-3</v>
      </c>
      <c r="AY28" s="2">
        <v>2.2019675925925926E-3</v>
      </c>
      <c r="AZ28" s="2">
        <v>2.0964120370370368E-3</v>
      </c>
      <c r="BA28" s="2">
        <v>2.1214120370370371E-3</v>
      </c>
      <c r="BB28" s="2">
        <v>2.1295138888888887E-3</v>
      </c>
      <c r="BC28" s="2">
        <v>2.6410879629629631E-3</v>
      </c>
      <c r="BD28" s="2">
        <v>2.1190972222222223E-3</v>
      </c>
      <c r="BE28" s="2">
        <v>2.1271990740740739E-3</v>
      </c>
      <c r="BF28" s="2">
        <v>2.1237268518518519E-3</v>
      </c>
      <c r="BG28" s="2">
        <v>2.1271990740740739E-3</v>
      </c>
      <c r="BH28" s="2">
        <v>2.1337962962962964E-3</v>
      </c>
      <c r="BI28" s="2">
        <v>2.1550925925925926E-3</v>
      </c>
      <c r="BJ28" s="2">
        <v>2.1710648148148145E-3</v>
      </c>
      <c r="BK28" s="2">
        <v>2.1218750000000001E-3</v>
      </c>
      <c r="BL28" s="2">
        <v>2.126851851851852E-3</v>
      </c>
      <c r="BM28" s="2">
        <v>2.1288194444444445E-3</v>
      </c>
      <c r="BN28" s="2">
        <v>2.2298611111111108E-3</v>
      </c>
      <c r="BO28" s="2">
        <v>2.1791666666666665E-3</v>
      </c>
      <c r="BP28" s="2">
        <v>2.1750000000000003E-3</v>
      </c>
      <c r="BQ28" s="2">
        <v>2.1732638888888891E-3</v>
      </c>
      <c r="BR28" s="2">
        <v>2.1855324074074073E-3</v>
      </c>
      <c r="BS28" s="2">
        <v>2.1747685185185186E-3</v>
      </c>
      <c r="BT28" s="2">
        <v>2.1442129629629628E-3</v>
      </c>
    </row>
    <row r="29" spans="2:72" x14ac:dyDescent="0.2">
      <c r="B29" s="5">
        <v>24</v>
      </c>
      <c r="C29" s="1">
        <v>116</v>
      </c>
      <c r="D29" s="1" t="s">
        <v>43</v>
      </c>
      <c r="E29" s="3">
        <v>1976</v>
      </c>
      <c r="F29" s="3" t="s">
        <v>8</v>
      </c>
      <c r="G29" s="3">
        <v>10</v>
      </c>
      <c r="H29" s="1" t="s">
        <v>44</v>
      </c>
      <c r="I29" s="7">
        <v>0.1360693287037037</v>
      </c>
      <c r="J29" s="2">
        <v>2.3309027777777777E-3</v>
      </c>
      <c r="K29" s="2">
        <v>1.874074074074074E-3</v>
      </c>
      <c r="L29" s="2">
        <v>1.9074074074074074E-3</v>
      </c>
      <c r="M29" s="2">
        <v>1.9334490740740742E-3</v>
      </c>
      <c r="N29" s="2">
        <v>1.925462962962963E-3</v>
      </c>
      <c r="O29" s="2">
        <v>1.9099537037037036E-3</v>
      </c>
      <c r="P29" s="2">
        <v>1.9431712962962964E-3</v>
      </c>
      <c r="Q29" s="2">
        <v>1.9209490740740743E-3</v>
      </c>
      <c r="R29" s="2">
        <v>1.9355324074074075E-3</v>
      </c>
      <c r="S29" s="2">
        <v>1.950925925925926E-3</v>
      </c>
      <c r="T29" s="2">
        <v>1.9163194444444445E-3</v>
      </c>
      <c r="U29" s="2">
        <v>1.9321759259259259E-3</v>
      </c>
      <c r="V29" s="2">
        <v>1.9416666666666664E-3</v>
      </c>
      <c r="W29" s="2">
        <v>1.9630787037037034E-3</v>
      </c>
      <c r="X29" s="2">
        <v>1.964236111111111E-3</v>
      </c>
      <c r="Y29" s="2">
        <v>1.9542824074074076E-3</v>
      </c>
      <c r="Z29" s="2">
        <v>1.977314814814815E-3</v>
      </c>
      <c r="AA29" s="2">
        <v>1.9570601851851849E-3</v>
      </c>
      <c r="AB29" s="2">
        <v>1.9603009259259261E-3</v>
      </c>
      <c r="AC29" s="2">
        <v>1.9771990740740739E-3</v>
      </c>
      <c r="AD29" s="2">
        <v>2.0159722222222224E-3</v>
      </c>
      <c r="AE29" s="2">
        <v>2.0385416666666668E-3</v>
      </c>
      <c r="AF29" s="2">
        <v>2.023148148148148E-3</v>
      </c>
      <c r="AG29" s="2">
        <v>1.9503472222222222E-3</v>
      </c>
      <c r="AH29" s="2">
        <v>1.97974537037037E-3</v>
      </c>
      <c r="AI29" s="2">
        <v>2.0084490740740744E-3</v>
      </c>
      <c r="AJ29" s="2">
        <v>1.9810185185185182E-3</v>
      </c>
      <c r="AK29" s="2">
        <v>2.023611111111111E-3</v>
      </c>
      <c r="AL29" s="2">
        <v>2.0222222222222221E-3</v>
      </c>
      <c r="AM29" s="2">
        <v>2.0503472222222221E-3</v>
      </c>
      <c r="AN29" s="2">
        <v>2.0681712962962963E-3</v>
      </c>
      <c r="AO29" s="2">
        <v>2.0999999999999999E-3</v>
      </c>
      <c r="AP29" s="2">
        <v>2.1019675925925923E-3</v>
      </c>
      <c r="AQ29" s="2">
        <v>2.1250000000000002E-3</v>
      </c>
      <c r="AR29" s="2">
        <v>2.0885416666666665E-3</v>
      </c>
      <c r="AS29" s="2">
        <v>2.1322916666666664E-3</v>
      </c>
      <c r="AT29" s="2">
        <v>2.1829861111111108E-3</v>
      </c>
      <c r="AU29" s="2">
        <v>2.1475694444444446E-3</v>
      </c>
      <c r="AV29" s="2">
        <v>2.0886574074074076E-3</v>
      </c>
      <c r="AW29" s="2">
        <v>2.1299768518518521E-3</v>
      </c>
      <c r="AX29" s="2">
        <v>2.189236111111111E-3</v>
      </c>
      <c r="AY29" s="2">
        <v>2.2178240740740739E-3</v>
      </c>
      <c r="AZ29" s="2">
        <v>2.2596064814814818E-3</v>
      </c>
      <c r="BA29" s="2">
        <v>2.2606481481481479E-3</v>
      </c>
      <c r="BB29" s="2">
        <v>2.2749999999999997E-3</v>
      </c>
      <c r="BC29" s="2">
        <v>2.2969907407407405E-3</v>
      </c>
      <c r="BD29" s="2">
        <v>2.2984953703703704E-3</v>
      </c>
      <c r="BE29" s="2">
        <v>2.3490740740740742E-3</v>
      </c>
      <c r="BF29" s="2">
        <v>2.3559027777777779E-3</v>
      </c>
      <c r="BG29" s="2">
        <v>2.335300925925926E-3</v>
      </c>
      <c r="BH29" s="2">
        <v>2.4207175925925928E-3</v>
      </c>
      <c r="BI29" s="2">
        <v>2.4091435185185184E-3</v>
      </c>
      <c r="BJ29" s="2">
        <v>2.4071759259259259E-3</v>
      </c>
      <c r="BK29" s="2">
        <v>2.4090277777777777E-3</v>
      </c>
      <c r="BL29" s="2">
        <v>2.5756944444444443E-3</v>
      </c>
      <c r="BM29" s="2">
        <v>2.5822916666666668E-3</v>
      </c>
      <c r="BN29" s="2">
        <v>2.6219907407407407E-3</v>
      </c>
      <c r="BO29" s="2">
        <v>2.5597222222222223E-3</v>
      </c>
      <c r="BP29" s="2">
        <v>2.6412037037037033E-3</v>
      </c>
      <c r="BQ29" s="2">
        <v>2.6446759259259258E-3</v>
      </c>
      <c r="BR29" s="2">
        <v>2.5398148148148146E-3</v>
      </c>
      <c r="BS29" s="2">
        <v>2.5931712962962965E-3</v>
      </c>
      <c r="BT29" s="2">
        <v>2.3927083333333331E-3</v>
      </c>
    </row>
    <row r="30" spans="2:72" x14ac:dyDescent="0.2">
      <c r="B30" s="5">
        <v>25</v>
      </c>
      <c r="C30" s="1">
        <v>28</v>
      </c>
      <c r="D30" s="1" t="s">
        <v>45</v>
      </c>
      <c r="E30" s="3">
        <v>1972</v>
      </c>
      <c r="F30" s="3" t="s">
        <v>46</v>
      </c>
      <c r="G30" s="3">
        <v>1</v>
      </c>
      <c r="H30" s="1" t="s">
        <v>47</v>
      </c>
      <c r="I30" s="7">
        <v>0.13642905092592592</v>
      </c>
      <c r="J30" s="2">
        <v>2.5689814814814815E-3</v>
      </c>
      <c r="K30" s="2">
        <v>2.1513888888888889E-3</v>
      </c>
      <c r="L30" s="2">
        <v>2.1141203703703704E-3</v>
      </c>
      <c r="M30" s="2">
        <v>2.1449074074074074E-3</v>
      </c>
      <c r="N30" s="2">
        <v>2.1780092592592593E-3</v>
      </c>
      <c r="O30" s="2">
        <v>2.1496527777777777E-3</v>
      </c>
      <c r="P30" s="2">
        <v>2.1355324074074076E-3</v>
      </c>
      <c r="Q30" s="2">
        <v>2.1515046296296295E-3</v>
      </c>
      <c r="R30" s="2">
        <v>2.1412037037037038E-3</v>
      </c>
      <c r="S30" s="2">
        <v>2.1439814814814815E-3</v>
      </c>
      <c r="T30" s="2">
        <v>2.1392361111111109E-3</v>
      </c>
      <c r="U30" s="2">
        <v>2.1408564814814814E-3</v>
      </c>
      <c r="V30" s="2">
        <v>2.0953703703703703E-3</v>
      </c>
      <c r="W30" s="2">
        <v>2.1079861111111113E-3</v>
      </c>
      <c r="X30" s="2">
        <v>2.1663194444444442E-3</v>
      </c>
      <c r="Y30" s="2">
        <v>2.1292824074074074E-3</v>
      </c>
      <c r="Z30" s="2">
        <v>2.1521990740740742E-3</v>
      </c>
      <c r="AA30" s="2">
        <v>2.1327546296296298E-3</v>
      </c>
      <c r="AB30" s="2">
        <v>2.0942129629629631E-3</v>
      </c>
      <c r="AC30" s="2">
        <v>2.1401620370370372E-3</v>
      </c>
      <c r="AD30" s="2">
        <v>2.1755787037037034E-3</v>
      </c>
      <c r="AE30" s="2">
        <v>2.1121527777777779E-3</v>
      </c>
      <c r="AF30" s="2">
        <v>2.0993055555555556E-3</v>
      </c>
      <c r="AG30" s="2">
        <v>2.0935185185185184E-3</v>
      </c>
      <c r="AH30" s="2">
        <v>2.1189814814814817E-3</v>
      </c>
      <c r="AI30" s="2">
        <v>2.1597222222222222E-3</v>
      </c>
      <c r="AJ30" s="2">
        <v>2.135416666666667E-3</v>
      </c>
      <c r="AK30" s="2">
        <v>2.1458333333333334E-3</v>
      </c>
      <c r="AL30" s="2">
        <v>2.133912037037037E-3</v>
      </c>
      <c r="AM30" s="2">
        <v>2.1503472222222223E-3</v>
      </c>
      <c r="AN30" s="2">
        <v>2.1353009259259259E-3</v>
      </c>
      <c r="AO30" s="2">
        <v>2.1236111111111113E-3</v>
      </c>
      <c r="AP30" s="2">
        <v>2.1365740740740742E-3</v>
      </c>
      <c r="AQ30" s="2">
        <v>2.1533564814814814E-3</v>
      </c>
      <c r="AR30" s="2">
        <v>2.173611111111111E-3</v>
      </c>
      <c r="AS30" s="2">
        <v>2.1334490740740741E-3</v>
      </c>
      <c r="AT30" s="2">
        <v>2.1651620370370371E-3</v>
      </c>
      <c r="AU30" s="2">
        <v>2.1686342592592595E-3</v>
      </c>
      <c r="AV30" s="2">
        <v>2.1461805555555557E-3</v>
      </c>
      <c r="AW30" s="2">
        <v>2.1612268518518517E-3</v>
      </c>
      <c r="AX30" s="2">
        <v>2.180208333333333E-3</v>
      </c>
      <c r="AY30" s="2">
        <v>2.1721064814814815E-3</v>
      </c>
      <c r="AZ30" s="2">
        <v>2.1612268518518517E-3</v>
      </c>
      <c r="BA30" s="2">
        <v>2.146412037037037E-3</v>
      </c>
      <c r="BB30" s="2">
        <v>2.204398148148148E-3</v>
      </c>
      <c r="BC30" s="2">
        <v>2.1755787037037034E-3</v>
      </c>
      <c r="BD30" s="2">
        <v>2.2059027777777775E-3</v>
      </c>
      <c r="BE30" s="2">
        <v>2.2165509259259261E-3</v>
      </c>
      <c r="BF30" s="2">
        <v>2.2070601851851852E-3</v>
      </c>
      <c r="BG30" s="2">
        <v>2.1619212962962963E-3</v>
      </c>
      <c r="BH30" s="2">
        <v>2.2071759259259258E-3</v>
      </c>
      <c r="BI30" s="2">
        <v>2.2349537037037038E-3</v>
      </c>
      <c r="BJ30" s="2">
        <v>2.2113425925925924E-3</v>
      </c>
      <c r="BK30" s="2">
        <v>2.2133101851851853E-3</v>
      </c>
      <c r="BL30" s="2">
        <v>2.1917824074074075E-3</v>
      </c>
      <c r="BM30" s="2">
        <v>2.2267361111111112E-3</v>
      </c>
      <c r="BN30" s="2">
        <v>2.2142361111111108E-3</v>
      </c>
      <c r="BO30" s="2">
        <v>2.2127314814814813E-3</v>
      </c>
      <c r="BP30" s="2">
        <v>2.2064814814814816E-3</v>
      </c>
      <c r="BQ30" s="2">
        <v>2.2136574074074077E-3</v>
      </c>
      <c r="BR30" s="2">
        <v>2.1828703703703706E-3</v>
      </c>
      <c r="BS30" s="2">
        <v>2.186226851851852E-3</v>
      </c>
      <c r="BT30" s="2">
        <v>2.0968749999999998E-3</v>
      </c>
    </row>
    <row r="31" spans="2:72" x14ac:dyDescent="0.2">
      <c r="B31" s="5">
        <v>26</v>
      </c>
      <c r="C31" s="1">
        <v>22</v>
      </c>
      <c r="D31" s="1" t="s">
        <v>48</v>
      </c>
      <c r="E31" s="3">
        <v>1983</v>
      </c>
      <c r="F31" s="3" t="s">
        <v>8</v>
      </c>
      <c r="G31" s="3">
        <v>11</v>
      </c>
      <c r="H31" s="1" t="s">
        <v>49</v>
      </c>
      <c r="I31" s="7">
        <v>0.13681724537037038</v>
      </c>
      <c r="J31" s="2">
        <v>2.3113425925925927E-3</v>
      </c>
      <c r="K31" s="2">
        <v>1.8844907407407406E-3</v>
      </c>
      <c r="L31" s="2">
        <v>1.8993055555555553E-3</v>
      </c>
      <c r="M31" s="2">
        <v>1.9180555555555557E-3</v>
      </c>
      <c r="N31" s="2">
        <v>1.9428240740740742E-3</v>
      </c>
      <c r="O31" s="2">
        <v>1.9729166666666667E-3</v>
      </c>
      <c r="P31" s="2">
        <v>2.8106481481481485E-3</v>
      </c>
      <c r="Q31" s="2">
        <v>1.9221064814814815E-3</v>
      </c>
      <c r="R31" s="2">
        <v>1.9559027777777778E-3</v>
      </c>
      <c r="S31" s="2">
        <v>2.0109953703703705E-3</v>
      </c>
      <c r="T31" s="2">
        <v>2.5695601851851851E-3</v>
      </c>
      <c r="U31" s="2">
        <v>1.9230324074074074E-3</v>
      </c>
      <c r="V31" s="2">
        <v>1.9925925925925927E-3</v>
      </c>
      <c r="W31" s="2">
        <v>2.0214120370370368E-3</v>
      </c>
      <c r="X31" s="2">
        <v>2.0252314814814816E-3</v>
      </c>
      <c r="Y31" s="2">
        <v>2.0372685185185186E-3</v>
      </c>
      <c r="Z31" s="2">
        <v>2.0495370370370368E-3</v>
      </c>
      <c r="AA31" s="2">
        <v>2.0839120370370373E-3</v>
      </c>
      <c r="AB31" s="2">
        <v>2.0344907407407408E-3</v>
      </c>
      <c r="AC31" s="2">
        <v>2.0155092592592594E-3</v>
      </c>
      <c r="AD31" s="2">
        <v>2.098148148148148E-3</v>
      </c>
      <c r="AE31" s="2">
        <v>2.1954861111111112E-3</v>
      </c>
      <c r="AF31" s="2">
        <v>2.0733796296296299E-3</v>
      </c>
      <c r="AG31" s="2">
        <v>2.0799768518518515E-3</v>
      </c>
      <c r="AH31" s="2">
        <v>2.0942129629629631E-3</v>
      </c>
      <c r="AI31" s="2">
        <v>2.1299768518518521E-3</v>
      </c>
      <c r="AJ31" s="2">
        <v>2.107175925925926E-3</v>
      </c>
      <c r="AK31" s="2">
        <v>2.1114583333333337E-3</v>
      </c>
      <c r="AL31" s="2">
        <v>2.1290509259259262E-3</v>
      </c>
      <c r="AM31" s="2">
        <v>2.0503472222222221E-3</v>
      </c>
      <c r="AN31" s="2">
        <v>3.0430555555555554E-3</v>
      </c>
      <c r="AO31" s="2">
        <v>2.1250000000000002E-3</v>
      </c>
      <c r="AP31" s="2">
        <v>2.1523148148148148E-3</v>
      </c>
      <c r="AQ31" s="2">
        <v>2.0988425925925927E-3</v>
      </c>
      <c r="AR31" s="2">
        <v>2.1212962962962965E-3</v>
      </c>
      <c r="AS31" s="2">
        <v>2.1347222222222223E-3</v>
      </c>
      <c r="AT31" s="2">
        <v>2.2052083333333333E-3</v>
      </c>
      <c r="AU31" s="2">
        <v>2.2400462962962964E-3</v>
      </c>
      <c r="AV31" s="2">
        <v>2.1814814814814817E-3</v>
      </c>
      <c r="AW31" s="2">
        <v>2.1466435185185186E-3</v>
      </c>
      <c r="AX31" s="2">
        <v>2.2035879629629627E-3</v>
      </c>
      <c r="AY31" s="2">
        <v>2.1939814814814817E-3</v>
      </c>
      <c r="AZ31" s="2">
        <v>3.4009259259259257E-3</v>
      </c>
      <c r="BA31" s="2">
        <v>2.1067129629629626E-3</v>
      </c>
      <c r="BB31" s="2">
        <v>2.2108796296296299E-3</v>
      </c>
      <c r="BC31" s="2">
        <v>2.2025462962962966E-3</v>
      </c>
      <c r="BD31" s="2">
        <v>2.2020833333333332E-3</v>
      </c>
      <c r="BE31" s="2">
        <v>2.2028935185185185E-3</v>
      </c>
      <c r="BF31" s="2">
        <v>2.2158564814814814E-3</v>
      </c>
      <c r="BG31" s="2">
        <v>2.2543981481481482E-3</v>
      </c>
      <c r="BH31" s="2">
        <v>2.1893518518518516E-3</v>
      </c>
      <c r="BI31" s="2">
        <v>2.1562499999999997E-3</v>
      </c>
      <c r="BJ31" s="2">
        <v>2.2876157407407407E-3</v>
      </c>
      <c r="BK31" s="2">
        <v>2.1824074074074072E-3</v>
      </c>
      <c r="BL31" s="2">
        <v>2.3273148148148146E-3</v>
      </c>
      <c r="BM31" s="2">
        <v>2.2081018518518522E-3</v>
      </c>
      <c r="BN31" s="2">
        <v>2.279398148148148E-3</v>
      </c>
      <c r="BO31" s="2">
        <v>2.2306712962962961E-3</v>
      </c>
      <c r="BP31" s="2">
        <v>2.1099537037037037E-3</v>
      </c>
      <c r="BQ31" s="2">
        <v>2.2435185185185184E-3</v>
      </c>
      <c r="BR31" s="2">
        <v>2.2148148148148149E-3</v>
      </c>
      <c r="BS31" s="2">
        <v>2.2511574074074074E-3</v>
      </c>
      <c r="BT31" s="2">
        <v>2.0444444444444447E-3</v>
      </c>
    </row>
    <row r="32" spans="2:72" x14ac:dyDescent="0.2">
      <c r="B32" s="5">
        <v>27</v>
      </c>
      <c r="C32" s="1">
        <v>93</v>
      </c>
      <c r="D32" s="1" t="s">
        <v>50</v>
      </c>
      <c r="E32" s="3">
        <v>1984</v>
      </c>
      <c r="F32" s="3" t="s">
        <v>8</v>
      </c>
      <c r="G32" s="3">
        <v>12</v>
      </c>
      <c r="H32" s="1" t="s">
        <v>51</v>
      </c>
      <c r="I32" s="7">
        <v>0.13697442129629631</v>
      </c>
      <c r="J32" s="2">
        <v>2.3434027777777776E-3</v>
      </c>
      <c r="K32" s="2">
        <v>1.9892361111111113E-3</v>
      </c>
      <c r="L32" s="2">
        <v>2.0380787037037038E-3</v>
      </c>
      <c r="M32" s="2">
        <v>2.0914351851851853E-3</v>
      </c>
      <c r="N32" s="2">
        <v>2.083101851851852E-3</v>
      </c>
      <c r="O32" s="2">
        <v>2.0833333333333333E-3</v>
      </c>
      <c r="P32" s="2">
        <v>2.0445601851851853E-3</v>
      </c>
      <c r="Q32" s="2">
        <v>2.091550925925926E-3</v>
      </c>
      <c r="R32" s="2">
        <v>2.0578703703703705E-3</v>
      </c>
      <c r="S32" s="2">
        <v>2.0210648148148149E-3</v>
      </c>
      <c r="T32" s="2">
        <v>2.0210648148148149E-3</v>
      </c>
      <c r="U32" s="2">
        <v>2.0107638888888888E-3</v>
      </c>
      <c r="V32" s="2">
        <v>2.0420138888888888E-3</v>
      </c>
      <c r="W32" s="2">
        <v>2.0922453703703706E-3</v>
      </c>
      <c r="X32" s="2">
        <v>2.1200231481481482E-3</v>
      </c>
      <c r="Y32" s="2">
        <v>2.1172453703703705E-3</v>
      </c>
      <c r="Z32" s="2">
        <v>2.0886574074074076E-3</v>
      </c>
      <c r="AA32" s="2">
        <v>2.0991898148148146E-3</v>
      </c>
      <c r="AB32" s="2">
        <v>2.1059027777777782E-3</v>
      </c>
      <c r="AC32" s="2">
        <v>2.0997685185185186E-3</v>
      </c>
      <c r="AD32" s="2">
        <v>3.9189814814814816E-3</v>
      </c>
      <c r="AE32" s="2">
        <v>2.1003472222222226E-3</v>
      </c>
      <c r="AF32" s="2">
        <v>2.0996527777777775E-3</v>
      </c>
      <c r="AG32" s="2">
        <v>2.0995370370370373E-3</v>
      </c>
      <c r="AH32" s="2">
        <v>2.1229166666666666E-3</v>
      </c>
      <c r="AI32" s="2">
        <v>2.1314814814814812E-3</v>
      </c>
      <c r="AJ32" s="2">
        <v>2.1314814814814812E-3</v>
      </c>
      <c r="AK32" s="2">
        <v>2.0939814814814818E-3</v>
      </c>
      <c r="AL32" s="2">
        <v>2.1170138888888892E-3</v>
      </c>
      <c r="AM32" s="2">
        <v>2.1170138888888892E-3</v>
      </c>
      <c r="AN32" s="2">
        <v>2.0899305555555554E-3</v>
      </c>
      <c r="AO32" s="2">
        <v>2.0896990740740741E-3</v>
      </c>
      <c r="AP32" s="2">
        <v>2.0896990740740741E-3</v>
      </c>
      <c r="AQ32" s="2">
        <v>2.1282407407407409E-3</v>
      </c>
      <c r="AR32" s="2">
        <v>2.1365740740740742E-3</v>
      </c>
      <c r="AS32" s="2">
        <v>2.1365740740740742E-3</v>
      </c>
      <c r="AT32" s="2">
        <v>2.1446759259259262E-3</v>
      </c>
      <c r="AU32" s="2">
        <v>2.1142361111111114E-3</v>
      </c>
      <c r="AV32" s="2">
        <v>2.1653935185185183E-3</v>
      </c>
      <c r="AW32" s="2">
        <v>2.1650462962962964E-3</v>
      </c>
      <c r="AX32" s="2">
        <v>2.1457175925925927E-3</v>
      </c>
      <c r="AY32" s="2">
        <v>2.1193287037037036E-3</v>
      </c>
      <c r="AZ32" s="2">
        <v>2.0887731481481482E-3</v>
      </c>
      <c r="BA32" s="2">
        <v>2.098611111111111E-3</v>
      </c>
      <c r="BB32" s="2">
        <v>2.1405092592592591E-3</v>
      </c>
      <c r="BC32" s="2">
        <v>2.1380787037037037E-3</v>
      </c>
      <c r="BD32" s="2">
        <v>2.1422453703703703E-3</v>
      </c>
      <c r="BE32" s="2">
        <v>2.1901620370370369E-3</v>
      </c>
      <c r="BF32" s="2">
        <v>2.1976851851851853E-3</v>
      </c>
      <c r="BG32" s="2">
        <v>2.1619212962962963E-3</v>
      </c>
      <c r="BH32" s="2">
        <v>2.1653935185185183E-3</v>
      </c>
      <c r="BI32" s="2">
        <v>2.2215277777777776E-3</v>
      </c>
      <c r="BJ32" s="2">
        <v>2.2413194444444447E-3</v>
      </c>
      <c r="BK32" s="2">
        <v>2.2495370370370369E-3</v>
      </c>
      <c r="BL32" s="2">
        <v>2.2482638888888886E-3</v>
      </c>
      <c r="BM32" s="2">
        <v>2.2531249999999999E-3</v>
      </c>
      <c r="BN32" s="2">
        <v>2.2570601851851853E-3</v>
      </c>
      <c r="BO32" s="2">
        <v>2.3107638888888891E-3</v>
      </c>
      <c r="BP32" s="2">
        <v>2.2937500000000002E-3</v>
      </c>
      <c r="BQ32" s="2">
        <v>2.4689814814814813E-3</v>
      </c>
      <c r="BR32" s="2">
        <v>2.3532407407407404E-3</v>
      </c>
      <c r="BS32" s="2">
        <v>2.3892361111111111E-3</v>
      </c>
      <c r="BT32" s="2">
        <v>2.2660879629629632E-3</v>
      </c>
    </row>
    <row r="33" spans="2:72" x14ac:dyDescent="0.2">
      <c r="B33" s="5">
        <v>28</v>
      </c>
      <c r="C33" s="1">
        <v>32</v>
      </c>
      <c r="D33" s="1" t="s">
        <v>52</v>
      </c>
      <c r="E33" s="3">
        <v>1971</v>
      </c>
      <c r="F33" s="3" t="s">
        <v>1</v>
      </c>
      <c r="G33" s="3">
        <v>13</v>
      </c>
      <c r="H33" s="1" t="s">
        <v>53</v>
      </c>
      <c r="I33" s="7">
        <v>0.13775370370370368</v>
      </c>
      <c r="J33" s="2">
        <v>2.4789351851851851E-3</v>
      </c>
      <c r="K33" s="2">
        <v>2.0174768518518519E-3</v>
      </c>
      <c r="L33" s="2">
        <v>2.0850694444444445E-3</v>
      </c>
      <c r="M33" s="2">
        <v>2.0505787037037038E-3</v>
      </c>
      <c r="N33" s="2">
        <v>2.0415509259259263E-3</v>
      </c>
      <c r="O33" s="2">
        <v>2.0524305555555552E-3</v>
      </c>
      <c r="P33" s="2">
        <v>2.0745370370370371E-3</v>
      </c>
      <c r="Q33" s="2">
        <v>2.0490740740740743E-3</v>
      </c>
      <c r="R33" s="2">
        <v>2.0746527777777777E-3</v>
      </c>
      <c r="S33" s="2">
        <v>2.063425925925926E-3</v>
      </c>
      <c r="T33" s="2">
        <v>2.0902777777777777E-3</v>
      </c>
      <c r="U33" s="2">
        <v>2.0954861111111109E-3</v>
      </c>
      <c r="V33" s="2">
        <v>2.0702546296296298E-3</v>
      </c>
      <c r="W33" s="2">
        <v>2.0531249999999998E-3</v>
      </c>
      <c r="X33" s="2">
        <v>2.0824074074074074E-3</v>
      </c>
      <c r="Y33" s="2">
        <v>2.058796296296296E-3</v>
      </c>
      <c r="Z33" s="2">
        <v>2.0393518518518517E-3</v>
      </c>
      <c r="AA33" s="2">
        <v>2.0881944444444446E-3</v>
      </c>
      <c r="AB33" s="2">
        <v>2.0658564814814814E-3</v>
      </c>
      <c r="AC33" s="2">
        <v>2.0596064814814813E-3</v>
      </c>
      <c r="AD33" s="2">
        <v>2.0413194444444441E-3</v>
      </c>
      <c r="AE33" s="2">
        <v>2.0395833333333334E-3</v>
      </c>
      <c r="AF33" s="2">
        <v>2.1310185185185186E-3</v>
      </c>
      <c r="AG33" s="2">
        <v>2.0547453703703704E-3</v>
      </c>
      <c r="AH33" s="2">
        <v>2.0627314814814818E-3</v>
      </c>
      <c r="AI33" s="2">
        <v>2.1778935185185187E-3</v>
      </c>
      <c r="AJ33" s="2">
        <v>2.0590277777777777E-3</v>
      </c>
      <c r="AK33" s="2">
        <v>2.0571759259259263E-3</v>
      </c>
      <c r="AL33" s="2">
        <v>2.1670138888888889E-3</v>
      </c>
      <c r="AM33" s="2">
        <v>2.0847222222222222E-3</v>
      </c>
      <c r="AN33" s="2">
        <v>2.0921296296296295E-3</v>
      </c>
      <c r="AO33" s="2">
        <v>2.353935185185185E-3</v>
      </c>
      <c r="AP33" s="2">
        <v>2.090625E-3</v>
      </c>
      <c r="AQ33" s="2">
        <v>2.0738425925925928E-3</v>
      </c>
      <c r="AR33" s="2">
        <v>2.1285879629629632E-3</v>
      </c>
      <c r="AS33" s="2">
        <v>2.2498842592592592E-3</v>
      </c>
      <c r="AT33" s="2">
        <v>2.1619212962962963E-3</v>
      </c>
      <c r="AU33" s="2">
        <v>2.1068287037037036E-3</v>
      </c>
      <c r="AV33" s="2">
        <v>2.1200231481481482E-3</v>
      </c>
      <c r="AW33" s="2">
        <v>2.1453703703703704E-3</v>
      </c>
      <c r="AX33" s="2">
        <v>2.2964120370370373E-3</v>
      </c>
      <c r="AY33" s="2">
        <v>2.1442129629629628E-3</v>
      </c>
      <c r="AZ33" s="2">
        <v>2.1412037037037038E-3</v>
      </c>
      <c r="BA33" s="2">
        <v>2.4239583333333331E-3</v>
      </c>
      <c r="BB33" s="2">
        <v>2.1659722222222223E-3</v>
      </c>
      <c r="BC33" s="2">
        <v>2.2149305555555555E-3</v>
      </c>
      <c r="BD33" s="2">
        <v>2.4594907407407408E-3</v>
      </c>
      <c r="BE33" s="2">
        <v>2.1997685185185189E-3</v>
      </c>
      <c r="BF33" s="2">
        <v>2.2042824074074074E-3</v>
      </c>
      <c r="BG33" s="2">
        <v>2.4354166666666669E-3</v>
      </c>
      <c r="BH33" s="2">
        <v>2.2412037037037036E-3</v>
      </c>
      <c r="BI33" s="2">
        <v>2.4266203703703702E-3</v>
      </c>
      <c r="BJ33" s="2">
        <v>2.3324074074074076E-3</v>
      </c>
      <c r="BK33" s="2">
        <v>2.629282407407407E-3</v>
      </c>
      <c r="BL33" s="2">
        <v>2.2570601851851853E-3</v>
      </c>
      <c r="BM33" s="2">
        <v>2.3068287037037037E-3</v>
      </c>
      <c r="BN33" s="2">
        <v>2.3803240740740742E-3</v>
      </c>
      <c r="BO33" s="2">
        <v>2.4627314814814811E-3</v>
      </c>
      <c r="BP33" s="2">
        <v>2.2918981481481484E-3</v>
      </c>
      <c r="BQ33" s="2">
        <v>2.3179398148148148E-3</v>
      </c>
      <c r="BR33" s="2">
        <v>2.4460648148148145E-3</v>
      </c>
      <c r="BS33" s="2">
        <v>2.5930555555555555E-3</v>
      </c>
      <c r="BT33" s="2">
        <v>2.2937500000000002E-3</v>
      </c>
    </row>
    <row r="34" spans="2:72" x14ac:dyDescent="0.2">
      <c r="B34" s="5">
        <v>29</v>
      </c>
      <c r="C34" s="1">
        <v>113</v>
      </c>
      <c r="D34" s="1" t="s">
        <v>54</v>
      </c>
      <c r="E34" s="3">
        <v>1977</v>
      </c>
      <c r="F34" s="3" t="s">
        <v>8</v>
      </c>
      <c r="G34" s="3">
        <v>13</v>
      </c>
      <c r="I34" s="7">
        <v>0.1385582175925926</v>
      </c>
      <c r="J34" s="2">
        <v>2.5343749999999997E-3</v>
      </c>
      <c r="K34" s="2">
        <v>1.9570601851851849E-3</v>
      </c>
      <c r="L34" s="2">
        <v>2.0237268518518516E-3</v>
      </c>
      <c r="M34" s="2">
        <v>2.0259259259259262E-3</v>
      </c>
      <c r="N34" s="2">
        <v>2.0524305555555552E-3</v>
      </c>
      <c r="O34" s="2">
        <v>2.0804398148148149E-3</v>
      </c>
      <c r="P34" s="2">
        <v>2.1083333333333332E-3</v>
      </c>
      <c r="Q34" s="2">
        <v>2.1247685185185185E-3</v>
      </c>
      <c r="R34" s="2">
        <v>2.1116898148148149E-3</v>
      </c>
      <c r="S34" s="2">
        <v>2.130902777777778E-3</v>
      </c>
      <c r="T34" s="2">
        <v>2.1162037037037039E-3</v>
      </c>
      <c r="U34" s="2">
        <v>2.1290509259259262E-3</v>
      </c>
      <c r="V34" s="2">
        <v>2.1252314814814814E-3</v>
      </c>
      <c r="W34" s="2">
        <v>2.1321759259259258E-3</v>
      </c>
      <c r="X34" s="2">
        <v>2.1353009259259259E-3</v>
      </c>
      <c r="Y34" s="2">
        <v>2.1682870370370367E-3</v>
      </c>
      <c r="Z34" s="2">
        <v>2.1311342592592593E-3</v>
      </c>
      <c r="AA34" s="2">
        <v>2.1262731481481484E-3</v>
      </c>
      <c r="AB34" s="2">
        <v>2.1743055555555556E-3</v>
      </c>
      <c r="AC34" s="2">
        <v>2.1275462962962962E-3</v>
      </c>
      <c r="AD34" s="2">
        <v>2.1254629629629631E-3</v>
      </c>
      <c r="AE34" s="2">
        <v>2.1365740740740742E-3</v>
      </c>
      <c r="AF34" s="2">
        <v>2.1380787037037037E-3</v>
      </c>
      <c r="AG34" s="2">
        <v>2.1141203703703704E-3</v>
      </c>
      <c r="AH34" s="2">
        <v>2.098611111111111E-3</v>
      </c>
      <c r="AI34" s="2">
        <v>2.1150462962962963E-3</v>
      </c>
      <c r="AJ34" s="2">
        <v>2.1494212962962964E-3</v>
      </c>
      <c r="AK34" s="2">
        <v>2.1502314814814817E-3</v>
      </c>
      <c r="AL34" s="2">
        <v>2.1140046296296293E-3</v>
      </c>
      <c r="AM34" s="2">
        <v>2.1142361111111114E-3</v>
      </c>
      <c r="AN34" s="2">
        <v>2.1251157407407404E-3</v>
      </c>
      <c r="AO34" s="2">
        <v>2.1466435185185186E-3</v>
      </c>
      <c r="AP34" s="2">
        <v>2.1444444444444445E-3</v>
      </c>
      <c r="AQ34" s="2">
        <v>2.1400462962962961E-3</v>
      </c>
      <c r="AR34" s="2">
        <v>2.1225694444444447E-3</v>
      </c>
      <c r="AS34" s="2">
        <v>2.1412037037037038E-3</v>
      </c>
      <c r="AT34" s="2">
        <v>2.1496527777777777E-3</v>
      </c>
      <c r="AU34" s="2">
        <v>2.131365740740741E-3</v>
      </c>
      <c r="AV34" s="2">
        <v>2.1667824074074072E-3</v>
      </c>
      <c r="AW34" s="2">
        <v>2.1679398148148148E-3</v>
      </c>
      <c r="AX34" s="2">
        <v>2.1405092592592591E-3</v>
      </c>
      <c r="AY34" s="2">
        <v>2.1575231481481484E-3</v>
      </c>
      <c r="AZ34" s="2">
        <v>2.1699074074074073E-3</v>
      </c>
      <c r="BA34" s="2">
        <v>2.2224537037037039E-3</v>
      </c>
      <c r="BB34" s="2">
        <v>2.2023148148148145E-3</v>
      </c>
      <c r="BC34" s="2">
        <v>2.2343749999999998E-3</v>
      </c>
      <c r="BD34" s="2">
        <v>2.2351851851851851E-3</v>
      </c>
      <c r="BE34" s="2">
        <v>2.2331018518518516E-3</v>
      </c>
      <c r="BF34" s="2">
        <v>2.2496527777777779E-3</v>
      </c>
      <c r="BG34" s="2">
        <v>2.229050925925926E-3</v>
      </c>
      <c r="BH34" s="2">
        <v>2.2261574074074072E-3</v>
      </c>
      <c r="BI34" s="2">
        <v>2.3246527777777779E-3</v>
      </c>
      <c r="BJ34" s="2">
        <v>2.3983796296296296E-3</v>
      </c>
      <c r="BK34" s="2">
        <v>2.4568287037037037E-3</v>
      </c>
      <c r="BL34" s="2">
        <v>2.3966435185185184E-3</v>
      </c>
      <c r="BM34" s="2">
        <v>2.4045138888888888E-3</v>
      </c>
      <c r="BN34" s="2">
        <v>2.4261574074074077E-3</v>
      </c>
      <c r="BO34" s="2">
        <v>2.4501157407407406E-3</v>
      </c>
      <c r="BP34" s="2">
        <v>2.4197916666666669E-3</v>
      </c>
      <c r="BQ34" s="2">
        <v>2.4472222222222222E-3</v>
      </c>
      <c r="BR34" s="2">
        <v>2.5383101851851851E-3</v>
      </c>
      <c r="BS34" s="2">
        <v>2.4287037037037033E-3</v>
      </c>
      <c r="BT34" s="2">
        <v>2.3605324074074075E-3</v>
      </c>
    </row>
    <row r="35" spans="2:72" x14ac:dyDescent="0.2">
      <c r="B35" s="5">
        <v>30</v>
      </c>
      <c r="C35" s="1">
        <v>35</v>
      </c>
      <c r="D35" s="1" t="s">
        <v>55</v>
      </c>
      <c r="E35" s="3">
        <v>1968</v>
      </c>
      <c r="F35" s="3" t="s">
        <v>1</v>
      </c>
      <c r="G35" s="3">
        <v>14</v>
      </c>
      <c r="H35" s="1" t="s">
        <v>56</v>
      </c>
      <c r="I35" s="7">
        <v>0.13914293981481482</v>
      </c>
      <c r="J35" s="2">
        <v>2.6356481481481478E-3</v>
      </c>
      <c r="K35" s="2">
        <v>2.0947916666666667E-3</v>
      </c>
      <c r="L35" s="2">
        <v>2.1024305555555557E-3</v>
      </c>
      <c r="M35" s="2">
        <v>2.1251157407407404E-3</v>
      </c>
      <c r="N35" s="2">
        <v>2.1170138888888892E-3</v>
      </c>
      <c r="O35" s="2">
        <v>2.1121527777777779E-3</v>
      </c>
      <c r="P35" s="2">
        <v>2.1065972222222224E-3</v>
      </c>
      <c r="Q35" s="2">
        <v>2.1496527777777777E-3</v>
      </c>
      <c r="R35" s="2">
        <v>2.1072916666666666E-3</v>
      </c>
      <c r="S35" s="2">
        <v>2.0792824074074073E-3</v>
      </c>
      <c r="T35" s="2">
        <v>2.1353009259259259E-3</v>
      </c>
      <c r="U35" s="2">
        <v>2.1155092592592593E-3</v>
      </c>
      <c r="V35" s="2">
        <v>2.1118055555555556E-3</v>
      </c>
      <c r="W35" s="2">
        <v>2.1031250000000004E-3</v>
      </c>
      <c r="X35" s="2">
        <v>2.1104166666666667E-3</v>
      </c>
      <c r="Y35" s="2">
        <v>2.1170138888888892E-3</v>
      </c>
      <c r="Z35" s="2">
        <v>2.1163194444444445E-3</v>
      </c>
      <c r="AA35" s="2">
        <v>2.1163194444444445E-3</v>
      </c>
      <c r="AB35" s="2">
        <v>2.1443287037037034E-3</v>
      </c>
      <c r="AC35" s="2">
        <v>2.1244212962962961E-3</v>
      </c>
      <c r="AD35" s="2">
        <v>2.1240740740740742E-3</v>
      </c>
      <c r="AE35" s="2">
        <v>2.1202546296296295E-3</v>
      </c>
      <c r="AF35" s="2">
        <v>2.1467592592592593E-3</v>
      </c>
      <c r="AG35" s="2">
        <v>2.1065972222222224E-3</v>
      </c>
      <c r="AH35" s="2">
        <v>2.1312499999999999E-3</v>
      </c>
      <c r="AI35" s="2">
        <v>2.1496527777777777E-3</v>
      </c>
      <c r="AJ35" s="2">
        <v>2.1445601851851851E-3</v>
      </c>
      <c r="AK35" s="2">
        <v>2.1659722222222223E-3</v>
      </c>
      <c r="AL35" s="2">
        <v>2.1434027777777779E-3</v>
      </c>
      <c r="AM35" s="2">
        <v>2.1877314814814815E-3</v>
      </c>
      <c r="AN35" s="2">
        <v>2.1759259259259258E-3</v>
      </c>
      <c r="AO35" s="2">
        <v>2.2033564814814815E-3</v>
      </c>
      <c r="AP35" s="2">
        <v>2.1924768518518517E-3</v>
      </c>
      <c r="AQ35" s="2">
        <v>2.204861111111111E-3</v>
      </c>
      <c r="AR35" s="2">
        <v>2.1840277777777778E-3</v>
      </c>
      <c r="AS35" s="2">
        <v>2.1905092592592592E-3</v>
      </c>
      <c r="AT35" s="2">
        <v>2.1957175925925924E-3</v>
      </c>
      <c r="AU35" s="2">
        <v>2.2094907407407406E-3</v>
      </c>
      <c r="AV35" s="2">
        <v>2.1871527777777779E-3</v>
      </c>
      <c r="AW35" s="2">
        <v>2.1891203703703704E-3</v>
      </c>
      <c r="AX35" s="2">
        <v>2.1835648148148148E-3</v>
      </c>
      <c r="AY35" s="2">
        <v>2.1788194444444446E-3</v>
      </c>
      <c r="AZ35" s="2">
        <v>2.1965277777777777E-3</v>
      </c>
      <c r="BA35" s="2">
        <v>2.2271990740740742E-3</v>
      </c>
      <c r="BB35" s="2">
        <v>2.2388888888888888E-3</v>
      </c>
      <c r="BC35" s="2">
        <v>2.3351851851851854E-3</v>
      </c>
      <c r="BD35" s="2">
        <v>2.260763888888889E-3</v>
      </c>
      <c r="BE35" s="2">
        <v>2.2606481481481479E-3</v>
      </c>
      <c r="BF35" s="2">
        <v>2.2910879629629631E-3</v>
      </c>
      <c r="BG35" s="2">
        <v>2.3155092592592593E-3</v>
      </c>
      <c r="BH35" s="2">
        <v>2.2707175925925928E-3</v>
      </c>
      <c r="BI35" s="2">
        <v>2.2984953703703704E-3</v>
      </c>
      <c r="BJ35" s="2">
        <v>2.3395833333333333E-3</v>
      </c>
      <c r="BK35" s="2">
        <v>2.3060185185185184E-3</v>
      </c>
      <c r="BL35" s="2">
        <v>2.3440972222222222E-3</v>
      </c>
      <c r="BM35" s="2">
        <v>2.3320601851851848E-3</v>
      </c>
      <c r="BN35" s="2">
        <v>2.3093749999999998E-3</v>
      </c>
      <c r="BO35" s="2">
        <v>2.3876157407407409E-3</v>
      </c>
      <c r="BP35" s="2">
        <v>2.3915509259259259E-3</v>
      </c>
      <c r="BQ35" s="2">
        <v>2.374652777777778E-3</v>
      </c>
      <c r="BR35" s="2">
        <v>2.3965277777777778E-3</v>
      </c>
      <c r="BS35" s="2">
        <v>2.4025462962962963E-3</v>
      </c>
      <c r="BT35" s="2">
        <v>2.324189814814815E-3</v>
      </c>
    </row>
    <row r="36" spans="2:72" x14ac:dyDescent="0.2">
      <c r="B36" s="5">
        <v>31</v>
      </c>
      <c r="C36" s="1">
        <v>39</v>
      </c>
      <c r="D36" s="1" t="s">
        <v>57</v>
      </c>
      <c r="E36" s="3">
        <v>1967</v>
      </c>
      <c r="F36" s="3" t="s">
        <v>1</v>
      </c>
      <c r="G36" s="3">
        <v>15</v>
      </c>
      <c r="H36" s="1" t="s">
        <v>47</v>
      </c>
      <c r="I36" s="7">
        <v>0.13962824074074073</v>
      </c>
      <c r="J36" s="2">
        <v>2.9141203703703707E-3</v>
      </c>
      <c r="K36" s="2">
        <v>2.3131944444444445E-3</v>
      </c>
      <c r="L36" s="2">
        <v>2.3236111111111109E-3</v>
      </c>
      <c r="M36" s="2">
        <v>2.3156250000000004E-3</v>
      </c>
      <c r="N36" s="2">
        <v>2.3101851851851851E-3</v>
      </c>
      <c r="O36" s="2">
        <v>2.2831018518518517E-3</v>
      </c>
      <c r="P36" s="2">
        <v>2.3350694444444443E-3</v>
      </c>
      <c r="Q36" s="2">
        <v>2.3016203703703701E-3</v>
      </c>
      <c r="R36" s="2">
        <v>2.2687499999999999E-3</v>
      </c>
      <c r="S36" s="2">
        <v>2.2489583333333333E-3</v>
      </c>
      <c r="T36" s="2">
        <v>2.2890046296296295E-3</v>
      </c>
      <c r="U36" s="2">
        <v>2.2820601851851851E-3</v>
      </c>
      <c r="V36" s="2">
        <v>2.2831018518518517E-3</v>
      </c>
      <c r="W36" s="2">
        <v>2.2649305555555552E-3</v>
      </c>
      <c r="X36" s="2">
        <v>2.7616898148148145E-3</v>
      </c>
      <c r="Y36" s="2">
        <v>2.1721064814814815E-3</v>
      </c>
      <c r="Z36" s="2">
        <v>2.163078703703704E-3</v>
      </c>
      <c r="AA36" s="2">
        <v>2.1682870370370367E-3</v>
      </c>
      <c r="AB36" s="2">
        <v>2.1391203703703707E-3</v>
      </c>
      <c r="AC36" s="2">
        <v>2.1386574074074073E-3</v>
      </c>
      <c r="AD36" s="2">
        <v>2.1409722222222225E-3</v>
      </c>
      <c r="AE36" s="2">
        <v>2.1511574074074076E-3</v>
      </c>
      <c r="AF36" s="2">
        <v>2.1819444444444443E-3</v>
      </c>
      <c r="AG36" s="2">
        <v>2.2293981481481483E-3</v>
      </c>
      <c r="AH36" s="2">
        <v>2.212962962962963E-3</v>
      </c>
      <c r="AI36" s="2">
        <v>2.2143518518518519E-3</v>
      </c>
      <c r="AJ36" s="2">
        <v>2.2380787037037035E-3</v>
      </c>
      <c r="AK36" s="2">
        <v>2.1912037037037039E-3</v>
      </c>
      <c r="AL36" s="2">
        <v>2.1855324074074073E-3</v>
      </c>
      <c r="AM36" s="2">
        <v>2.205439814814815E-3</v>
      </c>
      <c r="AN36" s="2">
        <v>2.181712962962963E-3</v>
      </c>
      <c r="AO36" s="2">
        <v>2.1938657407407406E-3</v>
      </c>
      <c r="AP36" s="2">
        <v>2.2284722222222224E-3</v>
      </c>
      <c r="AQ36" s="2">
        <v>2.3041666666666666E-3</v>
      </c>
      <c r="AR36" s="2">
        <v>2.2254629629629629E-3</v>
      </c>
      <c r="AS36" s="2">
        <v>2.1899305555555556E-3</v>
      </c>
      <c r="AT36" s="2">
        <v>2.2099537037037036E-3</v>
      </c>
      <c r="AU36" s="2">
        <v>2.1924768518518517E-3</v>
      </c>
      <c r="AV36" s="2">
        <v>2.1834490740740742E-3</v>
      </c>
      <c r="AW36" s="2">
        <v>2.1774305555555553E-3</v>
      </c>
      <c r="AX36" s="2">
        <v>2.173148148148148E-3</v>
      </c>
      <c r="AY36" s="2">
        <v>2.1878472222222225E-3</v>
      </c>
      <c r="AZ36" s="2">
        <v>2.1906250000000003E-3</v>
      </c>
      <c r="BA36" s="2">
        <v>2.217476851851852E-3</v>
      </c>
      <c r="BB36" s="2">
        <v>2.0704861111111111E-3</v>
      </c>
      <c r="BC36" s="2">
        <v>2.1219907407407407E-3</v>
      </c>
      <c r="BD36" s="2">
        <v>2.1261574074074073E-3</v>
      </c>
      <c r="BE36" s="2">
        <v>2.102199074074074E-3</v>
      </c>
      <c r="BF36" s="2">
        <v>2.0702546296296298E-3</v>
      </c>
      <c r="BG36" s="2">
        <v>2.1247685185185185E-3</v>
      </c>
      <c r="BH36" s="2">
        <v>2.0644675925925926E-3</v>
      </c>
      <c r="BI36" s="2">
        <v>2.051851851851852E-3</v>
      </c>
      <c r="BJ36" s="2">
        <v>2.091550925925926E-3</v>
      </c>
      <c r="BK36" s="2">
        <v>2.125810185185185E-3</v>
      </c>
      <c r="BL36" s="2">
        <v>2.1593750000000003E-3</v>
      </c>
      <c r="BM36" s="2">
        <v>2.1547453703703702E-3</v>
      </c>
      <c r="BN36" s="2">
        <v>2.170138888888889E-3</v>
      </c>
      <c r="BO36" s="2">
        <v>2.2101851851851853E-3</v>
      </c>
      <c r="BP36" s="2">
        <v>2.1784722222222223E-3</v>
      </c>
      <c r="BQ36" s="2">
        <v>2.1527777777777778E-3</v>
      </c>
      <c r="BR36" s="2">
        <v>2.184722222222222E-3</v>
      </c>
      <c r="BS36" s="2">
        <v>2.2288194444444443E-3</v>
      </c>
      <c r="BT36" s="2">
        <v>2.1562499999999997E-3</v>
      </c>
    </row>
    <row r="37" spans="2:72" x14ac:dyDescent="0.2">
      <c r="B37" s="5">
        <v>32</v>
      </c>
      <c r="C37" s="1">
        <v>130</v>
      </c>
      <c r="D37" s="1" t="s">
        <v>58</v>
      </c>
      <c r="E37" s="3">
        <v>1977</v>
      </c>
      <c r="F37" s="3" t="s">
        <v>8</v>
      </c>
      <c r="G37" s="3">
        <v>14</v>
      </c>
      <c r="H37" s="1" t="s">
        <v>59</v>
      </c>
      <c r="I37" s="7">
        <v>0.14019282407407407</v>
      </c>
      <c r="J37" s="2">
        <v>2.6459490740740736E-3</v>
      </c>
      <c r="K37" s="2">
        <v>2.051273148148148E-3</v>
      </c>
      <c r="L37" s="2">
        <v>2.0418981481481482E-3</v>
      </c>
      <c r="M37" s="2">
        <v>2.0326388888888889E-3</v>
      </c>
      <c r="N37" s="2">
        <v>2.1005787037037039E-3</v>
      </c>
      <c r="O37" s="2">
        <v>2.0928240740740738E-3</v>
      </c>
      <c r="P37" s="2">
        <v>2.1045138888888888E-3</v>
      </c>
      <c r="Q37" s="2">
        <v>2.0862268518518521E-3</v>
      </c>
      <c r="R37" s="2">
        <v>2.0847222222222222E-3</v>
      </c>
      <c r="S37" s="2">
        <v>2.058796296296296E-3</v>
      </c>
      <c r="T37" s="2">
        <v>2.098611111111111E-3</v>
      </c>
      <c r="U37" s="2">
        <v>2.0685185185185186E-3</v>
      </c>
      <c r="V37" s="2">
        <v>2.0373842592592592E-3</v>
      </c>
      <c r="W37" s="2">
        <v>2.0619212962962965E-3</v>
      </c>
      <c r="X37" s="2">
        <v>2.0930555555555555E-3</v>
      </c>
      <c r="Y37" s="2">
        <v>2.0351851851851854E-3</v>
      </c>
      <c r="Z37" s="2">
        <v>2.0644675925925926E-3</v>
      </c>
      <c r="AA37" s="2">
        <v>2.0376157407407404E-3</v>
      </c>
      <c r="AB37" s="2">
        <v>2.0246527777777776E-3</v>
      </c>
      <c r="AC37" s="2">
        <v>2.078472222222222E-3</v>
      </c>
      <c r="AD37" s="2">
        <v>2.0659722222222221E-3</v>
      </c>
      <c r="AE37" s="2">
        <v>2.054861111111111E-3</v>
      </c>
      <c r="AF37" s="2">
        <v>2.0354166666666667E-3</v>
      </c>
      <c r="AG37" s="2">
        <v>2.0731481481481482E-3</v>
      </c>
      <c r="AH37" s="2">
        <v>2.0627314814814818E-3</v>
      </c>
      <c r="AI37" s="2">
        <v>2.1511574074074076E-3</v>
      </c>
      <c r="AJ37" s="2">
        <v>2.0826388888888891E-3</v>
      </c>
      <c r="AK37" s="2">
        <v>2.1063657407407407E-3</v>
      </c>
      <c r="AL37" s="2">
        <v>2.1185185185185187E-3</v>
      </c>
      <c r="AM37" s="2">
        <v>2.0731481481481482E-3</v>
      </c>
      <c r="AN37" s="2">
        <v>2.0716435185185182E-3</v>
      </c>
      <c r="AO37" s="2">
        <v>2.0972222222222221E-3</v>
      </c>
      <c r="AP37" s="2">
        <v>2.0812500000000002E-3</v>
      </c>
      <c r="AQ37" s="2">
        <v>2.1406249999999997E-3</v>
      </c>
      <c r="AR37" s="2">
        <v>2.1836805555555555E-3</v>
      </c>
      <c r="AS37" s="2">
        <v>2.1608796296296298E-3</v>
      </c>
      <c r="AT37" s="2">
        <v>2.1930555555555553E-3</v>
      </c>
      <c r="AU37" s="2">
        <v>2.2274305555555558E-3</v>
      </c>
      <c r="AV37" s="2">
        <v>2.185763888888889E-3</v>
      </c>
      <c r="AW37" s="2">
        <v>2.2226851851851852E-3</v>
      </c>
      <c r="AX37" s="2">
        <v>2.2519675925925927E-3</v>
      </c>
      <c r="AY37" s="2">
        <v>2.3092592592592596E-3</v>
      </c>
      <c r="AZ37" s="2">
        <v>2.2027777777777779E-3</v>
      </c>
      <c r="BA37" s="2">
        <v>2.1984953703703706E-3</v>
      </c>
      <c r="BB37" s="2">
        <v>2.2820601851851851E-3</v>
      </c>
      <c r="BC37" s="2">
        <v>2.2858796296296295E-3</v>
      </c>
      <c r="BD37" s="2">
        <v>2.3209490740740738E-3</v>
      </c>
      <c r="BE37" s="2">
        <v>2.4912037037037038E-3</v>
      </c>
      <c r="BF37" s="2">
        <v>2.3644675925925925E-3</v>
      </c>
      <c r="BG37" s="2">
        <v>2.3611111111111111E-3</v>
      </c>
      <c r="BH37" s="2">
        <v>2.4620370370370369E-3</v>
      </c>
      <c r="BI37" s="2">
        <v>2.4394675925925925E-3</v>
      </c>
      <c r="BJ37" s="2">
        <v>2.4284722222222221E-3</v>
      </c>
      <c r="BK37" s="2">
        <v>3.3869212962962963E-3</v>
      </c>
      <c r="BL37" s="2">
        <v>2.5265046296296298E-3</v>
      </c>
      <c r="BM37" s="2">
        <v>2.3783564814814817E-3</v>
      </c>
      <c r="BN37" s="2">
        <v>2.3737268518518517E-3</v>
      </c>
      <c r="BO37" s="2">
        <v>2.3579861111111115E-3</v>
      </c>
      <c r="BP37" s="2">
        <v>2.5194444444444444E-3</v>
      </c>
      <c r="BQ37" s="2">
        <v>2.4679398148148147E-3</v>
      </c>
      <c r="BR37" s="2">
        <v>2.4802083333333334E-3</v>
      </c>
      <c r="BS37" s="2">
        <v>2.5387731481481481E-3</v>
      </c>
      <c r="BT37" s="2">
        <v>2.477777777777778E-3</v>
      </c>
    </row>
    <row r="38" spans="2:72" x14ac:dyDescent="0.2">
      <c r="B38" s="5">
        <v>33</v>
      </c>
      <c r="C38" s="1">
        <v>48</v>
      </c>
      <c r="D38" s="1" t="s">
        <v>60</v>
      </c>
      <c r="E38" s="3">
        <v>1980</v>
      </c>
      <c r="F38" s="3" t="s">
        <v>8</v>
      </c>
      <c r="G38" s="3">
        <v>15</v>
      </c>
      <c r="H38" s="1" t="s">
        <v>61</v>
      </c>
      <c r="I38" s="7">
        <v>0.14080115740740742</v>
      </c>
      <c r="J38" s="2">
        <v>2.343287037037037E-3</v>
      </c>
      <c r="K38" s="2">
        <v>1.8883101851851854E-3</v>
      </c>
      <c r="L38" s="2">
        <v>1.8452546296296298E-3</v>
      </c>
      <c r="M38" s="2">
        <v>1.9170138888888889E-3</v>
      </c>
      <c r="N38" s="2">
        <v>1.939351851851852E-3</v>
      </c>
      <c r="O38" s="2">
        <v>1.9384259259259259E-3</v>
      </c>
      <c r="P38" s="2">
        <v>1.9438657407407408E-3</v>
      </c>
      <c r="Q38" s="2">
        <v>1.917939814814815E-3</v>
      </c>
      <c r="R38" s="2">
        <v>1.9097222222222222E-3</v>
      </c>
      <c r="S38" s="2">
        <v>1.9320601851851853E-3</v>
      </c>
      <c r="T38" s="2">
        <v>1.9240740740740739E-3</v>
      </c>
      <c r="U38" s="2">
        <v>1.9310185185185185E-3</v>
      </c>
      <c r="V38" s="2">
        <v>1.8938657407407409E-3</v>
      </c>
      <c r="W38" s="2">
        <v>1.8924768518518518E-3</v>
      </c>
      <c r="X38" s="2">
        <v>1.9358796296296294E-3</v>
      </c>
      <c r="Y38" s="2">
        <v>1.9894675925925926E-3</v>
      </c>
      <c r="Z38" s="2">
        <v>1.9609953703703703E-3</v>
      </c>
      <c r="AA38" s="2">
        <v>1.9136574074074073E-3</v>
      </c>
      <c r="AB38" s="2">
        <v>1.9688657407407411E-3</v>
      </c>
      <c r="AC38" s="2">
        <v>1.9667824074074075E-3</v>
      </c>
      <c r="AD38" s="2">
        <v>2.0135416666666665E-3</v>
      </c>
      <c r="AE38" s="2">
        <v>2.0175925925925925E-3</v>
      </c>
      <c r="AF38" s="2">
        <v>2.0388888888888891E-3</v>
      </c>
      <c r="AG38" s="2">
        <v>2.0209490740740739E-3</v>
      </c>
      <c r="AH38" s="2">
        <v>2.0307870370370371E-3</v>
      </c>
      <c r="AI38" s="2">
        <v>2.0913194444444443E-3</v>
      </c>
      <c r="AJ38" s="2">
        <v>2.1096064814814814E-3</v>
      </c>
      <c r="AK38" s="2">
        <v>2.0739583333333335E-3</v>
      </c>
      <c r="AL38" s="2">
        <v>2.1512731481481483E-3</v>
      </c>
      <c r="AM38" s="2">
        <v>2.1375000000000001E-3</v>
      </c>
      <c r="AN38" s="2">
        <v>2.1491898148148147E-3</v>
      </c>
      <c r="AO38" s="2">
        <v>2.1380787037037037E-3</v>
      </c>
      <c r="AP38" s="2">
        <v>2.1951388888888888E-3</v>
      </c>
      <c r="AQ38" s="2">
        <v>2.25775462962963E-3</v>
      </c>
      <c r="AR38" s="2">
        <v>2.2724537037037036E-3</v>
      </c>
      <c r="AS38" s="2">
        <v>2.2291666666666666E-3</v>
      </c>
      <c r="AT38" s="2">
        <v>2.3218750000000002E-3</v>
      </c>
      <c r="AU38" s="2">
        <v>2.2993055555555557E-3</v>
      </c>
      <c r="AV38" s="2">
        <v>2.4115740740740742E-3</v>
      </c>
      <c r="AW38" s="2">
        <v>2.4160879629629628E-3</v>
      </c>
      <c r="AX38" s="2">
        <v>2.4943287037037039E-3</v>
      </c>
      <c r="AY38" s="2">
        <v>2.3652777777777778E-3</v>
      </c>
      <c r="AZ38" s="2">
        <v>2.283912037037037E-3</v>
      </c>
      <c r="BA38" s="2">
        <v>2.3736111111111115E-3</v>
      </c>
      <c r="BB38" s="2">
        <v>2.3100694444444449E-3</v>
      </c>
      <c r="BC38" s="2">
        <v>2.5199074074074073E-3</v>
      </c>
      <c r="BD38" s="2">
        <v>2.618865740740741E-3</v>
      </c>
      <c r="BE38" s="2">
        <v>2.6101851851851854E-3</v>
      </c>
      <c r="BF38" s="2">
        <v>2.591666666666667E-3</v>
      </c>
      <c r="BG38" s="2">
        <v>2.6409722222222221E-3</v>
      </c>
      <c r="BH38" s="2">
        <v>2.6687499999999997E-3</v>
      </c>
      <c r="BI38" s="2">
        <v>2.5699074074074075E-3</v>
      </c>
      <c r="BJ38" s="2">
        <v>2.611805555555556E-3</v>
      </c>
      <c r="BK38" s="2">
        <v>2.5534722222222222E-3</v>
      </c>
      <c r="BL38" s="2">
        <v>2.6123842592592592E-3</v>
      </c>
      <c r="BM38" s="2">
        <v>2.6354166666666665E-3</v>
      </c>
      <c r="BN38" s="2">
        <v>2.6440972222222226E-3</v>
      </c>
      <c r="BO38" s="2">
        <v>2.6636574074074076E-3</v>
      </c>
      <c r="BP38" s="2">
        <v>2.5627314814814814E-3</v>
      </c>
      <c r="BQ38" s="2">
        <v>2.5231481481481481E-3</v>
      </c>
      <c r="BR38" s="2">
        <v>2.6571759259259257E-3</v>
      </c>
      <c r="BS38" s="2">
        <v>2.574884259259259E-3</v>
      </c>
      <c r="BT38" s="2">
        <v>2.3873842592592592E-3</v>
      </c>
    </row>
    <row r="39" spans="2:72" x14ac:dyDescent="0.2">
      <c r="B39" s="5">
        <v>34</v>
      </c>
      <c r="C39" s="1">
        <v>57</v>
      </c>
      <c r="D39" s="1" t="s">
        <v>62</v>
      </c>
      <c r="E39" s="3">
        <v>1979</v>
      </c>
      <c r="F39" s="3" t="s">
        <v>8</v>
      </c>
      <c r="G39" s="3">
        <v>16</v>
      </c>
      <c r="I39" s="7">
        <v>0.14119988425925925</v>
      </c>
      <c r="J39" s="2">
        <v>2.72962962962963E-3</v>
      </c>
      <c r="K39" s="2">
        <v>2.1773148148148151E-3</v>
      </c>
      <c r="L39" s="2">
        <v>2.1461805555555557E-3</v>
      </c>
      <c r="M39" s="2">
        <v>2.1488425925925924E-3</v>
      </c>
      <c r="N39" s="2">
        <v>2.1525462962962965E-3</v>
      </c>
      <c r="O39" s="2">
        <v>2.1582175925925927E-3</v>
      </c>
      <c r="P39" s="2">
        <v>2.1421296296296297E-3</v>
      </c>
      <c r="Q39" s="2">
        <v>2.0629629629629631E-3</v>
      </c>
      <c r="R39" s="2">
        <v>2.1408564814814814E-3</v>
      </c>
      <c r="S39" s="2">
        <v>2.1289351851851851E-3</v>
      </c>
      <c r="T39" s="2">
        <v>2.1972222222222224E-3</v>
      </c>
      <c r="U39" s="2">
        <v>2.1832175925925925E-3</v>
      </c>
      <c r="V39" s="2">
        <v>2.1552083333333332E-3</v>
      </c>
      <c r="W39" s="2">
        <v>2.2184027777777779E-3</v>
      </c>
      <c r="X39" s="2">
        <v>2.2261574074074072E-3</v>
      </c>
      <c r="Y39" s="2">
        <v>2.1983796296296296E-3</v>
      </c>
      <c r="Z39" s="2">
        <v>2.1813657407407411E-3</v>
      </c>
      <c r="AA39" s="2">
        <v>2.178703703703704E-3</v>
      </c>
      <c r="AB39" s="2">
        <v>2.2484953703703703E-3</v>
      </c>
      <c r="AC39" s="2">
        <v>2.1946759259259259E-3</v>
      </c>
      <c r="AD39" s="2">
        <v>2.1810185185185183E-3</v>
      </c>
      <c r="AE39" s="2">
        <v>2.1989583333333336E-3</v>
      </c>
      <c r="AF39" s="2">
        <v>2.1901620370370369E-3</v>
      </c>
      <c r="AG39" s="2">
        <v>2.1671296296296295E-3</v>
      </c>
      <c r="AH39" s="2">
        <v>2.2600694444444443E-3</v>
      </c>
      <c r="AI39" s="2">
        <v>2.2005787037037037E-3</v>
      </c>
      <c r="AJ39" s="2">
        <v>2.2313657407407408E-3</v>
      </c>
      <c r="AK39" s="2">
        <v>2.2628472222222221E-3</v>
      </c>
      <c r="AL39" s="2">
        <v>2.1657407407407406E-3</v>
      </c>
      <c r="AM39" s="2">
        <v>2.1964120370370371E-3</v>
      </c>
      <c r="AN39" s="2">
        <v>2.1555555555555555E-3</v>
      </c>
      <c r="AO39" s="2">
        <v>2.1718749999999998E-3</v>
      </c>
      <c r="AP39" s="2">
        <v>2.1494212962962964E-3</v>
      </c>
      <c r="AQ39" s="2">
        <v>2.2533564814814816E-3</v>
      </c>
      <c r="AR39" s="2">
        <v>2.1902777777777775E-3</v>
      </c>
      <c r="AS39" s="2">
        <v>2.192824074074074E-3</v>
      </c>
      <c r="AT39" s="2">
        <v>2.2028935185185185E-3</v>
      </c>
      <c r="AU39" s="2">
        <v>2.1526620370370367E-3</v>
      </c>
      <c r="AV39" s="2">
        <v>2.197337962962963E-3</v>
      </c>
      <c r="AW39" s="2">
        <v>2.1659722222222223E-3</v>
      </c>
      <c r="AX39" s="2">
        <v>2.1930555555555553E-3</v>
      </c>
      <c r="AY39" s="2">
        <v>2.2173611111111114E-3</v>
      </c>
      <c r="AZ39" s="2">
        <v>2.2056712962962963E-3</v>
      </c>
      <c r="BA39" s="2">
        <v>2.3510416666666666E-3</v>
      </c>
      <c r="BB39" s="2">
        <v>2.2288194444444443E-3</v>
      </c>
      <c r="BC39" s="2">
        <v>2.260185185185185E-3</v>
      </c>
      <c r="BD39" s="2">
        <v>2.3194444444444443E-3</v>
      </c>
      <c r="BE39" s="2">
        <v>2.2832175925925928E-3</v>
      </c>
      <c r="BF39" s="2">
        <v>2.2553240740740741E-3</v>
      </c>
      <c r="BG39" s="2">
        <v>2.2334490740740739E-3</v>
      </c>
      <c r="BH39" s="2">
        <v>2.3333333333333335E-3</v>
      </c>
      <c r="BI39" s="2">
        <v>2.3486111111111112E-3</v>
      </c>
      <c r="BJ39" s="2">
        <v>2.3024305555555554E-3</v>
      </c>
      <c r="BK39" s="2">
        <v>2.4195601851851852E-3</v>
      </c>
      <c r="BL39" s="2">
        <v>2.3184027777777777E-3</v>
      </c>
      <c r="BM39" s="2">
        <v>2.322222222222222E-3</v>
      </c>
      <c r="BN39" s="2">
        <v>2.3814814814814814E-3</v>
      </c>
      <c r="BO39" s="2">
        <v>2.3991898148148145E-3</v>
      </c>
      <c r="BP39" s="2">
        <v>2.4856481481481483E-3</v>
      </c>
      <c r="BQ39" s="2">
        <v>2.4024305555555557E-3</v>
      </c>
      <c r="BR39" s="2">
        <v>2.3932870370370371E-3</v>
      </c>
      <c r="BS39" s="2">
        <v>2.4134259259259261E-3</v>
      </c>
      <c r="BT39" s="2">
        <v>2.2765046296296296E-3</v>
      </c>
    </row>
    <row r="40" spans="2:72" x14ac:dyDescent="0.2">
      <c r="B40" s="5">
        <v>35</v>
      </c>
      <c r="C40" s="1">
        <v>122</v>
      </c>
      <c r="D40" s="1" t="s">
        <v>63</v>
      </c>
      <c r="E40" s="3">
        <v>1952</v>
      </c>
      <c r="F40" s="3" t="s">
        <v>64</v>
      </c>
      <c r="G40" s="3">
        <v>1</v>
      </c>
      <c r="H40" s="1" t="s">
        <v>65</v>
      </c>
      <c r="I40" s="7">
        <v>0.14195347222222224</v>
      </c>
      <c r="J40" s="2">
        <v>2.4700231481481483E-3</v>
      </c>
      <c r="K40" s="2">
        <v>2.0380787037037038E-3</v>
      </c>
      <c r="L40" s="2">
        <v>2.0810185185185185E-3</v>
      </c>
      <c r="M40" s="2">
        <v>2.0630787037037037E-3</v>
      </c>
      <c r="N40" s="2">
        <v>2.0377314814814815E-3</v>
      </c>
      <c r="O40" s="2">
        <v>2.0667824074074074E-3</v>
      </c>
      <c r="P40" s="2">
        <v>2.0648148148148149E-3</v>
      </c>
      <c r="Q40" s="2">
        <v>2.0846064814814816E-3</v>
      </c>
      <c r="R40" s="2">
        <v>2.0788194444444443E-3</v>
      </c>
      <c r="S40" s="2">
        <v>2.0526620370370373E-3</v>
      </c>
      <c r="T40" s="2">
        <v>2.0778935185185184E-3</v>
      </c>
      <c r="U40" s="2">
        <v>2.074421296296296E-3</v>
      </c>
      <c r="V40" s="2">
        <v>2.0781249999999997E-3</v>
      </c>
      <c r="W40" s="2">
        <v>2.0836805555555556E-3</v>
      </c>
      <c r="X40" s="2">
        <v>2.1053240740740741E-3</v>
      </c>
      <c r="Y40" s="2">
        <v>2.119791666666667E-3</v>
      </c>
      <c r="Z40" s="2">
        <v>2.0934027777777778E-3</v>
      </c>
      <c r="AA40" s="2">
        <v>2.1593750000000003E-3</v>
      </c>
      <c r="AB40" s="2">
        <v>2.2103009259259259E-3</v>
      </c>
      <c r="AC40" s="2">
        <v>2.1651620370370371E-3</v>
      </c>
      <c r="AD40" s="2">
        <v>2.173726851851852E-3</v>
      </c>
      <c r="AE40" s="2">
        <v>2.177662037037037E-3</v>
      </c>
      <c r="AF40" s="2">
        <v>2.2056712962962963E-3</v>
      </c>
      <c r="AG40" s="2">
        <v>2.2035879629629627E-3</v>
      </c>
      <c r="AH40" s="2">
        <v>2.2224537037037039E-3</v>
      </c>
      <c r="AI40" s="2">
        <v>2.2363425925925927E-3</v>
      </c>
      <c r="AJ40" s="2">
        <v>2.2369212962962963E-3</v>
      </c>
      <c r="AK40" s="2">
        <v>2.2453703703703702E-3</v>
      </c>
      <c r="AL40" s="2">
        <v>2.2719907407407407E-3</v>
      </c>
      <c r="AM40" s="2">
        <v>2.2847222222222223E-3</v>
      </c>
      <c r="AN40" s="2">
        <v>2.2418981481481482E-3</v>
      </c>
      <c r="AO40" s="2">
        <v>2.2937500000000002E-3</v>
      </c>
      <c r="AP40" s="2">
        <v>2.3204861111111113E-3</v>
      </c>
      <c r="AQ40" s="2">
        <v>2.3182870370370371E-3</v>
      </c>
      <c r="AR40" s="2">
        <v>2.3443287037037039E-3</v>
      </c>
      <c r="AS40" s="2">
        <v>2.3327546296296295E-3</v>
      </c>
      <c r="AT40" s="2">
        <v>2.3442129629629629E-3</v>
      </c>
      <c r="AU40" s="2">
        <v>2.3842592592592591E-3</v>
      </c>
      <c r="AV40" s="2">
        <v>2.367013888888889E-3</v>
      </c>
      <c r="AW40" s="2">
        <v>2.3943287037037036E-3</v>
      </c>
      <c r="AX40" s="2">
        <v>2.4313657407407409E-3</v>
      </c>
      <c r="AY40" s="2">
        <v>2.4160879629629628E-3</v>
      </c>
      <c r="AZ40" s="2">
        <v>2.3990740740740739E-3</v>
      </c>
      <c r="BA40" s="2">
        <v>2.4206018518518522E-3</v>
      </c>
      <c r="BB40" s="2">
        <v>2.3689814814814815E-3</v>
      </c>
      <c r="BC40" s="2">
        <v>2.3533564814814814E-3</v>
      </c>
      <c r="BD40" s="2">
        <v>2.3543981481481484E-3</v>
      </c>
      <c r="BE40" s="2">
        <v>2.3497685185185184E-3</v>
      </c>
      <c r="BF40" s="2">
        <v>2.370486111111111E-3</v>
      </c>
      <c r="BG40" s="2">
        <v>2.3620370370370371E-3</v>
      </c>
      <c r="BH40" s="2">
        <v>2.3969907407407408E-3</v>
      </c>
      <c r="BI40" s="2">
        <v>2.4059027777777781E-3</v>
      </c>
      <c r="BJ40" s="2">
        <v>2.4010416666666668E-3</v>
      </c>
      <c r="BK40" s="2">
        <v>2.4211805555555553E-3</v>
      </c>
      <c r="BL40" s="2">
        <v>2.4327546296296298E-3</v>
      </c>
      <c r="BM40" s="2">
        <v>2.3928240740740741E-3</v>
      </c>
      <c r="BN40" s="2">
        <v>2.3472222222222223E-3</v>
      </c>
      <c r="BO40" s="2">
        <v>2.2761574074074077E-3</v>
      </c>
      <c r="BP40" s="2">
        <v>2.2114583333333331E-3</v>
      </c>
      <c r="BQ40" s="2">
        <v>2.2399305555555553E-3</v>
      </c>
      <c r="BR40" s="2">
        <v>2.2827546296296298E-3</v>
      </c>
      <c r="BS40" s="2">
        <v>2.2906249999999997E-3</v>
      </c>
      <c r="BT40" s="2">
        <v>2.2234953703703705E-3</v>
      </c>
    </row>
    <row r="41" spans="2:72" x14ac:dyDescent="0.2">
      <c r="B41" s="5">
        <v>36</v>
      </c>
      <c r="C41" s="1">
        <v>24</v>
      </c>
      <c r="D41" s="1" t="s">
        <v>66</v>
      </c>
      <c r="E41" s="3">
        <v>1951</v>
      </c>
      <c r="F41" s="3" t="s">
        <v>64</v>
      </c>
      <c r="G41" s="3">
        <v>2</v>
      </c>
      <c r="H41" s="1" t="s">
        <v>67</v>
      </c>
      <c r="I41" s="7">
        <v>0.14269814814814816</v>
      </c>
      <c r="J41" s="2">
        <v>2.3857638888888891E-3</v>
      </c>
      <c r="K41" s="2">
        <v>1.9520833333333332E-3</v>
      </c>
      <c r="L41" s="2">
        <v>1.988425925925926E-3</v>
      </c>
      <c r="M41" s="2">
        <v>2.0129629629629629E-3</v>
      </c>
      <c r="N41" s="2">
        <v>1.9858796296296295E-3</v>
      </c>
      <c r="O41" s="2">
        <v>2.0053240740740739E-3</v>
      </c>
      <c r="P41" s="2">
        <v>2.0184027777777778E-3</v>
      </c>
      <c r="Q41" s="2">
        <v>2.0581018518518518E-3</v>
      </c>
      <c r="R41" s="2">
        <v>2.066898148148148E-3</v>
      </c>
      <c r="S41" s="2">
        <v>2.0445601851851853E-3</v>
      </c>
      <c r="T41" s="2">
        <v>2.0394675925925927E-3</v>
      </c>
      <c r="U41" s="2">
        <v>2.0679398148148146E-3</v>
      </c>
      <c r="V41" s="2">
        <v>2.0622685185185184E-3</v>
      </c>
      <c r="W41" s="2">
        <v>2.1358796296296295E-3</v>
      </c>
      <c r="X41" s="2">
        <v>2.0925925925925925E-3</v>
      </c>
      <c r="Y41" s="2">
        <v>2.0982638888888887E-3</v>
      </c>
      <c r="Z41" s="2">
        <v>2.1260416666666667E-3</v>
      </c>
      <c r="AA41" s="2">
        <v>2.1277777777777779E-3</v>
      </c>
      <c r="AB41" s="2">
        <v>2.1167824074074071E-3</v>
      </c>
      <c r="AC41" s="2">
        <v>2.185300925925926E-3</v>
      </c>
      <c r="AD41" s="2">
        <v>2.1402777777777778E-3</v>
      </c>
      <c r="AE41" s="2">
        <v>2.1148148148148146E-3</v>
      </c>
      <c r="AF41" s="2">
        <v>2.1284722222222221E-3</v>
      </c>
      <c r="AG41" s="2">
        <v>2.1520833333333335E-3</v>
      </c>
      <c r="AH41" s="2">
        <v>2.1155092592592593E-3</v>
      </c>
      <c r="AI41" s="2">
        <v>2.1376157407407407E-3</v>
      </c>
      <c r="AJ41" s="2">
        <v>2.1353009259259259E-3</v>
      </c>
      <c r="AK41" s="2">
        <v>2.161111111111111E-3</v>
      </c>
      <c r="AL41" s="2">
        <v>2.17662037037037E-3</v>
      </c>
      <c r="AM41" s="2">
        <v>2.1909722222222222E-3</v>
      </c>
      <c r="AN41" s="2">
        <v>2.3328703703703701E-3</v>
      </c>
      <c r="AO41" s="2">
        <v>2.2850694444444442E-3</v>
      </c>
      <c r="AP41" s="2">
        <v>2.2194444444444445E-3</v>
      </c>
      <c r="AQ41" s="2">
        <v>2.255787037037037E-3</v>
      </c>
      <c r="AR41" s="2">
        <v>2.2395833333333334E-3</v>
      </c>
      <c r="AS41" s="2">
        <v>2.318171296296296E-3</v>
      </c>
      <c r="AT41" s="2">
        <v>2.5125E-3</v>
      </c>
      <c r="AU41" s="2">
        <v>2.3436342592592593E-3</v>
      </c>
      <c r="AV41" s="2">
        <v>2.3231481481481484E-3</v>
      </c>
      <c r="AW41" s="2">
        <v>2.3559027777777779E-3</v>
      </c>
      <c r="AX41" s="2">
        <v>2.3643518518518519E-3</v>
      </c>
      <c r="AY41" s="2">
        <v>2.362962962962963E-3</v>
      </c>
      <c r="AZ41" s="2">
        <v>2.3521990740740738E-3</v>
      </c>
      <c r="BA41" s="2">
        <v>2.4417824074074077E-3</v>
      </c>
      <c r="BB41" s="2">
        <v>2.3929398148148148E-3</v>
      </c>
      <c r="BC41" s="2">
        <v>2.4197916666666669E-3</v>
      </c>
      <c r="BD41" s="2">
        <v>2.4421296296296296E-3</v>
      </c>
      <c r="BE41" s="2">
        <v>2.9497685185185182E-3</v>
      </c>
      <c r="BF41" s="2">
        <v>2.3959490740740742E-3</v>
      </c>
      <c r="BG41" s="2">
        <v>2.4539351851851853E-3</v>
      </c>
      <c r="BH41" s="2">
        <v>2.4453703703703703E-3</v>
      </c>
      <c r="BI41" s="2">
        <v>2.4386574074074072E-3</v>
      </c>
      <c r="BJ41" s="2">
        <v>2.4184027777777776E-3</v>
      </c>
      <c r="BK41" s="2">
        <v>2.4019675925925923E-3</v>
      </c>
      <c r="BL41" s="2">
        <v>2.4740740740740743E-3</v>
      </c>
      <c r="BM41" s="2">
        <v>2.7832175925925923E-3</v>
      </c>
      <c r="BN41" s="2">
        <v>2.4245370370370371E-3</v>
      </c>
      <c r="BO41" s="2">
        <v>2.4603009259259261E-3</v>
      </c>
      <c r="BP41" s="2">
        <v>2.4106481481481483E-3</v>
      </c>
      <c r="BQ41" s="2">
        <v>2.4805555555555557E-3</v>
      </c>
      <c r="BR41" s="2">
        <v>2.4120370370370368E-3</v>
      </c>
      <c r="BS41" s="2">
        <v>2.3925925925925924E-3</v>
      </c>
      <c r="BT41" s="2">
        <v>2.370601851851852E-3</v>
      </c>
    </row>
    <row r="42" spans="2:72" x14ac:dyDescent="0.2">
      <c r="B42" s="5">
        <v>37</v>
      </c>
      <c r="C42" s="1">
        <v>7</v>
      </c>
      <c r="D42" s="1" t="s">
        <v>68</v>
      </c>
      <c r="E42" s="3">
        <v>1957</v>
      </c>
      <c r="F42" s="3" t="s">
        <v>38</v>
      </c>
      <c r="G42" s="3">
        <v>2</v>
      </c>
      <c r="H42" s="1" t="s">
        <v>53</v>
      </c>
      <c r="I42" s="7">
        <v>0.14276423611111111</v>
      </c>
      <c r="J42" s="2">
        <v>2.5954861111111109E-3</v>
      </c>
      <c r="K42" s="2">
        <v>2.1247685185185185E-3</v>
      </c>
      <c r="L42" s="2">
        <v>2.0626157407407407E-3</v>
      </c>
      <c r="M42" s="2">
        <v>2.1152777777777776E-3</v>
      </c>
      <c r="N42" s="2">
        <v>2.1267361111111109E-3</v>
      </c>
      <c r="O42" s="2">
        <v>2.1460648148148146E-3</v>
      </c>
      <c r="P42" s="2">
        <v>2.1047453703703701E-3</v>
      </c>
      <c r="Q42" s="2">
        <v>2.1234953703703706E-3</v>
      </c>
      <c r="R42" s="2">
        <v>2.1038194444444446E-3</v>
      </c>
      <c r="S42" s="2">
        <v>2.1035879629629629E-3</v>
      </c>
      <c r="T42" s="2">
        <v>2.1287037037037034E-3</v>
      </c>
      <c r="U42" s="2">
        <v>2.0907407407407407E-3</v>
      </c>
      <c r="V42" s="2">
        <v>2.0724537037037035E-3</v>
      </c>
      <c r="W42" s="2">
        <v>2.0929398148148148E-3</v>
      </c>
      <c r="X42" s="2">
        <v>2.1159722222222222E-3</v>
      </c>
      <c r="Y42" s="2">
        <v>2.0991898148148146E-3</v>
      </c>
      <c r="Z42" s="2">
        <v>2.084027777777778E-3</v>
      </c>
      <c r="AA42" s="2">
        <v>2.1247685185185185E-3</v>
      </c>
      <c r="AB42" s="2">
        <v>2.1291666666666668E-3</v>
      </c>
      <c r="AC42" s="2">
        <v>2.1606481481481481E-3</v>
      </c>
      <c r="AD42" s="2">
        <v>2.1442129629629628E-3</v>
      </c>
      <c r="AE42" s="2">
        <v>2.1991898148148148E-3</v>
      </c>
      <c r="AF42" s="2">
        <v>2.1267361111111109E-3</v>
      </c>
      <c r="AG42" s="2">
        <v>2.2042824074074074E-3</v>
      </c>
      <c r="AH42" s="2">
        <v>2.1255787037037037E-3</v>
      </c>
      <c r="AI42" s="2">
        <v>2.1604166666666668E-3</v>
      </c>
      <c r="AJ42" s="2">
        <v>2.1370370370370371E-3</v>
      </c>
      <c r="AK42" s="2">
        <v>2.1523148148148148E-3</v>
      </c>
      <c r="AL42" s="2">
        <v>2.1375000000000001E-3</v>
      </c>
      <c r="AM42" s="2">
        <v>2.126851851851852E-3</v>
      </c>
      <c r="AN42" s="2">
        <v>2.1986111111111108E-3</v>
      </c>
      <c r="AO42" s="2">
        <v>2.1755787037037034E-3</v>
      </c>
      <c r="AP42" s="2">
        <v>2.2180555555555556E-3</v>
      </c>
      <c r="AQ42" s="2">
        <v>2.2246527777777777E-3</v>
      </c>
      <c r="AR42" s="2">
        <v>2.2812499999999999E-3</v>
      </c>
      <c r="AS42" s="2">
        <v>2.2686342592592593E-3</v>
      </c>
      <c r="AT42" s="2">
        <v>2.4056712962962964E-3</v>
      </c>
      <c r="AU42" s="2">
        <v>2.3472222222222223E-3</v>
      </c>
      <c r="AV42" s="2">
        <v>2.3376157407407404E-3</v>
      </c>
      <c r="AW42" s="2">
        <v>2.4175925925925923E-3</v>
      </c>
      <c r="AX42" s="2">
        <v>2.4391203703703706E-3</v>
      </c>
      <c r="AY42" s="2">
        <v>2.3907407407407406E-3</v>
      </c>
      <c r="AZ42" s="2">
        <v>2.4280092592592591E-3</v>
      </c>
      <c r="BA42" s="2">
        <v>2.4690972222222219E-3</v>
      </c>
      <c r="BB42" s="2">
        <v>2.5513888888888891E-3</v>
      </c>
      <c r="BC42" s="2">
        <v>2.5146990740740741E-3</v>
      </c>
      <c r="BD42" s="2">
        <v>2.5887731481481482E-3</v>
      </c>
      <c r="BE42" s="2">
        <v>2.4076388888888888E-3</v>
      </c>
      <c r="BF42" s="2">
        <v>2.3519675925925926E-3</v>
      </c>
      <c r="BG42" s="2">
        <v>2.3454861111111111E-3</v>
      </c>
      <c r="BH42" s="2">
        <v>2.2913194444444443E-3</v>
      </c>
      <c r="BI42" s="2">
        <v>2.2468750000000002E-3</v>
      </c>
      <c r="BJ42" s="2">
        <v>2.2827546296296298E-3</v>
      </c>
      <c r="BK42" s="2">
        <v>2.3416666666666668E-3</v>
      </c>
      <c r="BL42" s="2">
        <v>2.509027777777778E-3</v>
      </c>
      <c r="BM42" s="2">
        <v>2.6555555555555555E-3</v>
      </c>
      <c r="BN42" s="2">
        <v>2.7369212962962963E-3</v>
      </c>
      <c r="BO42" s="2">
        <v>2.609143518518518E-3</v>
      </c>
      <c r="BP42" s="2">
        <v>2.4309027777777779E-3</v>
      </c>
      <c r="BQ42" s="2">
        <v>2.2899305555555555E-3</v>
      </c>
      <c r="BR42" s="2">
        <v>2.3383101851851855E-3</v>
      </c>
      <c r="BS42" s="2">
        <v>2.3281249999999999E-3</v>
      </c>
      <c r="BT42" s="2">
        <v>2.1232638888888889E-3</v>
      </c>
    </row>
    <row r="43" spans="2:72" x14ac:dyDescent="0.2">
      <c r="B43" s="5">
        <v>38</v>
      </c>
      <c r="C43" s="1">
        <v>21</v>
      </c>
      <c r="D43" s="1" t="s">
        <v>69</v>
      </c>
      <c r="E43" s="3">
        <v>1961</v>
      </c>
      <c r="F43" s="3" t="s">
        <v>38</v>
      </c>
      <c r="G43" s="3">
        <v>3</v>
      </c>
      <c r="H43" s="1" t="s">
        <v>70</v>
      </c>
      <c r="I43" s="7">
        <v>0.1435113425925926</v>
      </c>
      <c r="J43" s="2">
        <v>2.717939814814815E-3</v>
      </c>
      <c r="K43" s="2">
        <v>2.1541666666666666E-3</v>
      </c>
      <c r="L43" s="2">
        <v>2.1310185185185186E-3</v>
      </c>
      <c r="M43" s="2">
        <v>2.1725694444444444E-3</v>
      </c>
      <c r="N43" s="2">
        <v>2.0930555555555555E-3</v>
      </c>
      <c r="O43" s="2">
        <v>2.1018518518518517E-3</v>
      </c>
      <c r="P43" s="2">
        <v>2.0721064814814812E-3</v>
      </c>
      <c r="Q43" s="2">
        <v>2.0895833333333335E-3</v>
      </c>
      <c r="R43" s="2">
        <v>2.0446759259259259E-3</v>
      </c>
      <c r="S43" s="2">
        <v>2.0778935185185184E-3</v>
      </c>
      <c r="T43" s="2">
        <v>2.0895833333333335E-3</v>
      </c>
      <c r="U43" s="2">
        <v>2.0747685185185188E-3</v>
      </c>
      <c r="V43" s="2">
        <v>2.075462962962963E-3</v>
      </c>
      <c r="W43" s="2">
        <v>2.0924768518518519E-3</v>
      </c>
      <c r="X43" s="2">
        <v>2.1629629629629629E-3</v>
      </c>
      <c r="Y43" s="2">
        <v>2.1148148148148146E-3</v>
      </c>
      <c r="Z43" s="2">
        <v>2.1548611111111113E-3</v>
      </c>
      <c r="AA43" s="2">
        <v>2.137962962962963E-3</v>
      </c>
      <c r="AB43" s="2">
        <v>2.1270833333333337E-3</v>
      </c>
      <c r="AC43" s="2">
        <v>2.1561342592592595E-3</v>
      </c>
      <c r="AD43" s="2">
        <v>2.150462962962963E-3</v>
      </c>
      <c r="AE43" s="2">
        <v>2.2347222222222221E-3</v>
      </c>
      <c r="AF43" s="2">
        <v>2.3305555555555553E-3</v>
      </c>
      <c r="AG43" s="2">
        <v>2.1188657407407406E-3</v>
      </c>
      <c r="AH43" s="2">
        <v>2.1148148148148146E-3</v>
      </c>
      <c r="AI43" s="2">
        <v>2.0994212962962963E-3</v>
      </c>
      <c r="AJ43" s="2">
        <v>2.1011574074074071E-3</v>
      </c>
      <c r="AK43" s="2">
        <v>2.1078703703703706E-3</v>
      </c>
      <c r="AL43" s="2">
        <v>2.169560185185185E-3</v>
      </c>
      <c r="AM43" s="2">
        <v>2.151041666666667E-3</v>
      </c>
      <c r="AN43" s="2">
        <v>2.1511574074074076E-3</v>
      </c>
      <c r="AO43" s="2">
        <v>2.1614583333333334E-3</v>
      </c>
      <c r="AP43" s="2">
        <v>2.1886574074074074E-3</v>
      </c>
      <c r="AQ43" s="2">
        <v>2.1577546296296297E-3</v>
      </c>
      <c r="AR43" s="2">
        <v>2.3013888888888888E-3</v>
      </c>
      <c r="AS43" s="2">
        <v>2.1358796296296295E-3</v>
      </c>
      <c r="AT43" s="2">
        <v>2.1546296296296296E-3</v>
      </c>
      <c r="AU43" s="2">
        <v>2.1765046296296298E-3</v>
      </c>
      <c r="AV43" s="2">
        <v>2.1984953703703706E-3</v>
      </c>
      <c r="AW43" s="2">
        <v>2.2628472222222221E-3</v>
      </c>
      <c r="AX43" s="2">
        <v>2.2659722222222222E-3</v>
      </c>
      <c r="AY43" s="2">
        <v>2.2885416666666666E-3</v>
      </c>
      <c r="AZ43" s="2">
        <v>2.2875E-3</v>
      </c>
      <c r="BA43" s="2">
        <v>2.3146990740740741E-3</v>
      </c>
      <c r="BB43" s="2">
        <v>2.2605324074074077E-3</v>
      </c>
      <c r="BC43" s="2">
        <v>2.3460648148148151E-3</v>
      </c>
      <c r="BD43" s="2">
        <v>2.3848379629629632E-3</v>
      </c>
      <c r="BE43" s="2">
        <v>2.3908564814814812E-3</v>
      </c>
      <c r="BF43" s="2">
        <v>2.3825231481481479E-3</v>
      </c>
      <c r="BG43" s="2">
        <v>2.4304398148148145E-3</v>
      </c>
      <c r="BH43" s="2">
        <v>2.3959490740740742E-3</v>
      </c>
      <c r="BI43" s="2">
        <v>2.4863425925925925E-3</v>
      </c>
      <c r="BJ43" s="2">
        <v>2.5074074074074074E-3</v>
      </c>
      <c r="BK43" s="2">
        <v>2.4872685185185184E-3</v>
      </c>
      <c r="BL43" s="2">
        <v>2.5193287037037037E-3</v>
      </c>
      <c r="BM43" s="2">
        <v>2.6439814814814815E-3</v>
      </c>
      <c r="BN43" s="2">
        <v>3.1418981481481476E-3</v>
      </c>
      <c r="BO43" s="2">
        <v>2.680671296296296E-3</v>
      </c>
      <c r="BP43" s="2">
        <v>2.6369212962962965E-3</v>
      </c>
      <c r="BQ43" s="2">
        <v>2.9024305555555557E-3</v>
      </c>
      <c r="BR43" s="2">
        <v>2.7269675925925929E-3</v>
      </c>
      <c r="BS43" s="2">
        <v>2.4196759259259258E-3</v>
      </c>
      <c r="BT43" s="2">
        <v>2.3026620370370371E-3</v>
      </c>
    </row>
    <row r="44" spans="2:72" x14ac:dyDescent="0.2">
      <c r="B44" s="5">
        <v>39</v>
      </c>
      <c r="C44" s="1">
        <v>45</v>
      </c>
      <c r="D44" s="1" t="s">
        <v>71</v>
      </c>
      <c r="E44" s="3">
        <v>1975</v>
      </c>
      <c r="F44" s="3" t="s">
        <v>8</v>
      </c>
      <c r="G44" s="3">
        <v>17</v>
      </c>
      <c r="H44" s="1" t="s">
        <v>72</v>
      </c>
      <c r="I44" s="7">
        <v>0.14536354166666668</v>
      </c>
      <c r="J44" s="2">
        <v>2.7339120370370369E-3</v>
      </c>
      <c r="K44" s="2">
        <v>2.2454861111111109E-3</v>
      </c>
      <c r="L44" s="2">
        <v>2.2608796296296296E-3</v>
      </c>
      <c r="M44" s="2">
        <v>2.3015046296296299E-3</v>
      </c>
      <c r="N44" s="2">
        <v>2.1640046296296294E-3</v>
      </c>
      <c r="O44" s="2">
        <v>2.1589120370370369E-3</v>
      </c>
      <c r="P44" s="2">
        <v>2.1427083333333337E-3</v>
      </c>
      <c r="Q44" s="2">
        <v>2.173148148148148E-3</v>
      </c>
      <c r="R44" s="2">
        <v>2.1907407407407405E-3</v>
      </c>
      <c r="S44" s="2">
        <v>2.2243055555555553E-3</v>
      </c>
      <c r="T44" s="2">
        <v>2.1594907407407409E-3</v>
      </c>
      <c r="U44" s="2">
        <v>2.2013888888888886E-3</v>
      </c>
      <c r="V44" s="2">
        <v>2.2157407407407408E-3</v>
      </c>
      <c r="W44" s="2">
        <v>2.2321759259259261E-3</v>
      </c>
      <c r="X44" s="2">
        <v>2.241087962962963E-3</v>
      </c>
      <c r="Y44" s="2">
        <v>2.2563657407407406E-3</v>
      </c>
      <c r="Z44" s="2">
        <v>2.2774305555555555E-3</v>
      </c>
      <c r="AA44" s="2">
        <v>2.2405092592592594E-3</v>
      </c>
      <c r="AB44" s="2">
        <v>2.2228009259259258E-3</v>
      </c>
      <c r="AC44" s="2">
        <v>2.1861111111111113E-3</v>
      </c>
      <c r="AD44" s="2">
        <v>2.185763888888889E-3</v>
      </c>
      <c r="AE44" s="2">
        <v>2.2131944444444443E-3</v>
      </c>
      <c r="AF44" s="2">
        <v>2.2188657407407409E-3</v>
      </c>
      <c r="AG44" s="2">
        <v>2.1980324074074072E-3</v>
      </c>
      <c r="AH44" s="2">
        <v>2.2550925925925924E-3</v>
      </c>
      <c r="AI44" s="2">
        <v>2.2475694444444444E-3</v>
      </c>
      <c r="AJ44" s="2">
        <v>2.2535879629629629E-3</v>
      </c>
      <c r="AK44" s="2">
        <v>2.2497685185185186E-3</v>
      </c>
      <c r="AL44" s="2">
        <v>2.287962962962963E-3</v>
      </c>
      <c r="AM44" s="2">
        <v>2.2430555555555554E-3</v>
      </c>
      <c r="AN44" s="2">
        <v>2.2730324074074072E-3</v>
      </c>
      <c r="AO44" s="2">
        <v>2.268865740740741E-3</v>
      </c>
      <c r="AP44" s="2">
        <v>2.2804398148148146E-3</v>
      </c>
      <c r="AQ44" s="2">
        <v>2.3026620370370371E-3</v>
      </c>
      <c r="AR44" s="2">
        <v>2.2906249999999997E-3</v>
      </c>
      <c r="AS44" s="2">
        <v>2.2726851851851853E-3</v>
      </c>
      <c r="AT44" s="2">
        <v>2.2842592592592593E-3</v>
      </c>
      <c r="AU44" s="2">
        <v>2.2753472222222224E-3</v>
      </c>
      <c r="AV44" s="2">
        <v>2.3238425925925926E-3</v>
      </c>
      <c r="AW44" s="2">
        <v>2.3326388888888889E-3</v>
      </c>
      <c r="AX44" s="2">
        <v>2.2916666666666667E-3</v>
      </c>
      <c r="AY44" s="2">
        <v>2.3392361111111109E-3</v>
      </c>
      <c r="AZ44" s="2">
        <v>2.3112268518518521E-3</v>
      </c>
      <c r="BA44" s="2">
        <v>2.4305555555555556E-3</v>
      </c>
      <c r="BB44" s="2">
        <v>2.3538194444444444E-3</v>
      </c>
      <c r="BC44" s="2">
        <v>2.3270833333333333E-3</v>
      </c>
      <c r="BD44" s="2">
        <v>2.3762731481481482E-3</v>
      </c>
      <c r="BE44" s="2">
        <v>2.3744212962962959E-3</v>
      </c>
      <c r="BF44" s="2">
        <v>2.3434027777777776E-3</v>
      </c>
      <c r="BG44" s="2">
        <v>2.3792824074074072E-3</v>
      </c>
      <c r="BH44" s="2">
        <v>2.4332175925925927E-3</v>
      </c>
      <c r="BI44" s="2">
        <v>2.3870370370370369E-3</v>
      </c>
      <c r="BJ44" s="2">
        <v>2.3952546296296296E-3</v>
      </c>
      <c r="BK44" s="2">
        <v>2.4325231481481481E-3</v>
      </c>
      <c r="BL44" s="2">
        <v>2.5208333333333333E-3</v>
      </c>
      <c r="BM44" s="2">
        <v>2.4297453703703703E-3</v>
      </c>
      <c r="BN44" s="2">
        <v>2.4611111111111114E-3</v>
      </c>
      <c r="BO44" s="2">
        <v>2.5105324074074075E-3</v>
      </c>
      <c r="BP44" s="2">
        <v>2.4479166666666664E-3</v>
      </c>
      <c r="BQ44" s="2">
        <v>2.433449074074074E-3</v>
      </c>
      <c r="BR44" s="2">
        <v>2.4055555555555553E-3</v>
      </c>
      <c r="BS44" s="2">
        <v>2.4026620370370369E-3</v>
      </c>
      <c r="BT44" s="2">
        <v>2.4914351851851855E-3</v>
      </c>
    </row>
    <row r="45" spans="2:72" x14ac:dyDescent="0.2">
      <c r="B45" s="5">
        <v>40</v>
      </c>
      <c r="C45" s="1">
        <v>106</v>
      </c>
      <c r="D45" s="1" t="s">
        <v>73</v>
      </c>
      <c r="E45" s="3">
        <v>1971</v>
      </c>
      <c r="F45" s="3" t="s">
        <v>1</v>
      </c>
      <c r="G45" s="3">
        <v>16</v>
      </c>
      <c r="H45" s="1" t="s">
        <v>74</v>
      </c>
      <c r="I45" s="7">
        <v>0.1457326388888889</v>
      </c>
      <c r="J45" s="2">
        <v>2.6093750000000001E-3</v>
      </c>
      <c r="K45" s="2">
        <v>2.0609953703703702E-3</v>
      </c>
      <c r="L45" s="2">
        <v>2.0233796296296297E-3</v>
      </c>
      <c r="M45" s="2">
        <v>2.0125E-3</v>
      </c>
      <c r="N45" s="2">
        <v>2.0086805555555557E-3</v>
      </c>
      <c r="O45" s="2">
        <v>2.0055555555555556E-3</v>
      </c>
      <c r="P45" s="2">
        <v>2.0648148148148149E-3</v>
      </c>
      <c r="Q45" s="2">
        <v>2.0767361111111112E-3</v>
      </c>
      <c r="R45" s="2">
        <v>2.0690972222222222E-3</v>
      </c>
      <c r="S45" s="2">
        <v>2.0601851851851853E-3</v>
      </c>
      <c r="T45" s="2">
        <v>2.0802083333333332E-3</v>
      </c>
      <c r="U45" s="2">
        <v>2.0475694444444443E-3</v>
      </c>
      <c r="V45" s="2">
        <v>2.0898148148148147E-3</v>
      </c>
      <c r="W45" s="2">
        <v>2.0770833333333331E-3</v>
      </c>
      <c r="X45" s="2">
        <v>2.1074074074074077E-3</v>
      </c>
      <c r="Y45" s="2">
        <v>2.1710648148148145E-3</v>
      </c>
      <c r="Z45" s="2">
        <v>2.1471064814814812E-3</v>
      </c>
      <c r="AA45" s="2">
        <v>2.0776620370370372E-3</v>
      </c>
      <c r="AB45" s="2">
        <v>2.0917824074074077E-3</v>
      </c>
      <c r="AC45" s="2">
        <v>2.1440972222222222E-3</v>
      </c>
      <c r="AD45" s="2">
        <v>2.1789351851851852E-3</v>
      </c>
      <c r="AE45" s="2">
        <v>2.1890046296296297E-3</v>
      </c>
      <c r="AF45" s="2">
        <v>2.1774305555555553E-3</v>
      </c>
      <c r="AG45" s="2">
        <v>2.1934027777777781E-3</v>
      </c>
      <c r="AH45" s="2">
        <v>2.1708333333333332E-3</v>
      </c>
      <c r="AI45" s="2">
        <v>2.2090277777777781E-3</v>
      </c>
      <c r="AJ45" s="2">
        <v>2.2475694444444444E-3</v>
      </c>
      <c r="AK45" s="2">
        <v>2.2111111111111112E-3</v>
      </c>
      <c r="AL45" s="2">
        <v>2.2024305555555556E-3</v>
      </c>
      <c r="AM45" s="2">
        <v>2.2112268518518518E-3</v>
      </c>
      <c r="AN45" s="2">
        <v>2.261342592592593E-3</v>
      </c>
      <c r="AO45" s="2">
        <v>2.2672453703703704E-3</v>
      </c>
      <c r="AP45" s="2">
        <v>2.2831018518518517E-3</v>
      </c>
      <c r="AQ45" s="2">
        <v>2.2598379629629631E-3</v>
      </c>
      <c r="AR45" s="2">
        <v>2.2486111111111114E-3</v>
      </c>
      <c r="AS45" s="2">
        <v>2.2621527777777774E-3</v>
      </c>
      <c r="AT45" s="2">
        <v>2.3212962962962966E-3</v>
      </c>
      <c r="AU45" s="2">
        <v>2.3563657407407409E-3</v>
      </c>
      <c r="AV45" s="2">
        <v>2.3407407407407409E-3</v>
      </c>
      <c r="AW45" s="2">
        <v>2.310648148148148E-3</v>
      </c>
      <c r="AX45" s="2">
        <v>2.318171296296296E-3</v>
      </c>
      <c r="AY45" s="2">
        <v>2.3776620370370371E-3</v>
      </c>
      <c r="AZ45" s="2">
        <v>2.3840277777777779E-3</v>
      </c>
      <c r="BA45" s="2">
        <v>2.3173611111111108E-3</v>
      </c>
      <c r="BB45" s="2">
        <v>2.3055555555555555E-3</v>
      </c>
      <c r="BC45" s="2">
        <v>2.3798611111111112E-3</v>
      </c>
      <c r="BD45" s="2">
        <v>2.4636574074074075E-3</v>
      </c>
      <c r="BE45" s="2">
        <v>2.425462962962963E-3</v>
      </c>
      <c r="BF45" s="2">
        <v>2.4371527777777781E-3</v>
      </c>
      <c r="BG45" s="2">
        <v>2.5332175925925926E-3</v>
      </c>
      <c r="BH45" s="2">
        <v>2.6863425925925926E-3</v>
      </c>
      <c r="BI45" s="2">
        <v>2.6034722222222223E-3</v>
      </c>
      <c r="BJ45" s="2">
        <v>2.6591435185185186E-3</v>
      </c>
      <c r="BK45" s="2">
        <v>2.6881944444444444E-3</v>
      </c>
      <c r="BL45" s="2">
        <v>2.7321759259259261E-3</v>
      </c>
      <c r="BM45" s="2">
        <v>2.7126157407407407E-3</v>
      </c>
      <c r="BN45" s="2">
        <v>2.6208333333333331E-3</v>
      </c>
      <c r="BO45" s="2">
        <v>2.5896990740740737E-3</v>
      </c>
      <c r="BP45" s="2">
        <v>2.6901620370370373E-3</v>
      </c>
      <c r="BQ45" s="2">
        <v>2.7439814814814814E-3</v>
      </c>
      <c r="BR45" s="2">
        <v>2.7107638888888893E-3</v>
      </c>
      <c r="BS45" s="2">
        <v>2.700347222222222E-3</v>
      </c>
      <c r="BT45" s="2">
        <v>2.725578703703704E-3</v>
      </c>
    </row>
    <row r="46" spans="2:72" x14ac:dyDescent="0.2">
      <c r="B46" s="5">
        <v>41</v>
      </c>
      <c r="C46" s="1">
        <v>44</v>
      </c>
      <c r="D46" s="1" t="s">
        <v>75</v>
      </c>
      <c r="E46" s="3">
        <v>1967</v>
      </c>
      <c r="F46" s="3" t="s">
        <v>1</v>
      </c>
      <c r="G46" s="3">
        <v>17</v>
      </c>
      <c r="I46" s="7">
        <v>0.14622870370370369</v>
      </c>
      <c r="J46" s="2">
        <v>2.292013888888889E-3</v>
      </c>
      <c r="K46" s="2">
        <v>1.8909722222222221E-3</v>
      </c>
      <c r="L46" s="2">
        <v>1.8875000000000001E-3</v>
      </c>
      <c r="M46" s="2">
        <v>1.9224537037037038E-3</v>
      </c>
      <c r="N46" s="2">
        <v>1.9422453703703702E-3</v>
      </c>
      <c r="O46" s="2">
        <v>1.9670138888888888E-3</v>
      </c>
      <c r="P46" s="2">
        <v>1.9989583333333331E-3</v>
      </c>
      <c r="Q46" s="2">
        <v>2.0032407407407408E-3</v>
      </c>
      <c r="R46" s="2">
        <v>1.9962962962962964E-3</v>
      </c>
      <c r="S46" s="2">
        <v>2.0625000000000001E-3</v>
      </c>
      <c r="T46" s="2">
        <v>1.9937499999999999E-3</v>
      </c>
      <c r="U46" s="2">
        <v>1.9881944444444443E-3</v>
      </c>
      <c r="V46" s="2">
        <v>2.1157407407407409E-3</v>
      </c>
      <c r="W46" s="2">
        <v>1.9957175925925928E-3</v>
      </c>
      <c r="X46" s="2">
        <v>2.0269675925925928E-3</v>
      </c>
      <c r="Y46" s="2">
        <v>2.0693287037037039E-3</v>
      </c>
      <c r="Z46" s="2">
        <v>2.1458333333333334E-3</v>
      </c>
      <c r="AA46" s="2">
        <v>2.0861111111111111E-3</v>
      </c>
      <c r="AB46" s="2">
        <v>2.0631944444444443E-3</v>
      </c>
      <c r="AC46" s="2">
        <v>2.0561342592592593E-3</v>
      </c>
      <c r="AD46" s="2">
        <v>2.0924768518518519E-3</v>
      </c>
      <c r="AE46" s="2">
        <v>2.1567129629629631E-3</v>
      </c>
      <c r="AF46" s="2">
        <v>2.1093750000000001E-3</v>
      </c>
      <c r="AG46" s="2">
        <v>2.1474537037037039E-3</v>
      </c>
      <c r="AH46" s="2">
        <v>2.1305555555555557E-3</v>
      </c>
      <c r="AI46" s="2">
        <v>2.2131944444444443E-3</v>
      </c>
      <c r="AJ46" s="2">
        <v>2.185763888888889E-3</v>
      </c>
      <c r="AK46" s="2">
        <v>2.2317129629629627E-3</v>
      </c>
      <c r="AL46" s="2">
        <v>2.2770833333333332E-3</v>
      </c>
      <c r="AM46" s="2">
        <v>2.4356481481481482E-3</v>
      </c>
      <c r="AN46" s="2">
        <v>2.3425925925925923E-3</v>
      </c>
      <c r="AO46" s="2">
        <v>2.1427083333333337E-3</v>
      </c>
      <c r="AP46" s="2">
        <v>2.2667824074074075E-3</v>
      </c>
      <c r="AQ46" s="2">
        <v>2.2192129629629632E-3</v>
      </c>
      <c r="AR46" s="2">
        <v>2.2542824074074075E-3</v>
      </c>
      <c r="AS46" s="2">
        <v>2.4484953703703704E-3</v>
      </c>
      <c r="AT46" s="2">
        <v>2.3424768518518521E-3</v>
      </c>
      <c r="AU46" s="2">
        <v>2.3107638888888891E-3</v>
      </c>
      <c r="AV46" s="2">
        <v>2.5008101851851853E-3</v>
      </c>
      <c r="AW46" s="2">
        <v>2.4516203703703701E-3</v>
      </c>
      <c r="AX46" s="2">
        <v>2.3281249999999999E-3</v>
      </c>
      <c r="AY46" s="2">
        <v>2.5869212962962959E-3</v>
      </c>
      <c r="AZ46" s="2">
        <v>2.386111111111111E-3</v>
      </c>
      <c r="BA46" s="2">
        <v>2.5851851851851852E-3</v>
      </c>
      <c r="BB46" s="2">
        <v>2.6682870370370372E-3</v>
      </c>
      <c r="BC46" s="2">
        <v>2.6753472222222226E-3</v>
      </c>
      <c r="BD46" s="2">
        <v>2.7555555555555558E-3</v>
      </c>
      <c r="BE46" s="2">
        <v>2.8210648148148144E-3</v>
      </c>
      <c r="BF46" s="2">
        <v>3.0306712962962965E-3</v>
      </c>
      <c r="BG46" s="2">
        <v>2.633912037037037E-3</v>
      </c>
      <c r="BH46" s="2">
        <v>2.826736111111111E-3</v>
      </c>
      <c r="BI46" s="2">
        <v>2.5226851851851851E-3</v>
      </c>
      <c r="BJ46" s="2">
        <v>2.7063657407407405E-3</v>
      </c>
      <c r="BK46" s="2">
        <v>2.6594907407407405E-3</v>
      </c>
      <c r="BL46" s="2">
        <v>2.4418981481481483E-3</v>
      </c>
      <c r="BM46" s="2">
        <v>2.5061342592592592E-3</v>
      </c>
      <c r="BN46" s="2">
        <v>2.6086805555555555E-3</v>
      </c>
      <c r="BO46" s="2">
        <v>2.7231481481481482E-3</v>
      </c>
      <c r="BP46" s="2">
        <v>2.7004629629629631E-3</v>
      </c>
      <c r="BQ46" s="2">
        <v>2.5506944444444444E-3</v>
      </c>
      <c r="BR46" s="2">
        <v>2.5887731481481482E-3</v>
      </c>
      <c r="BS46" s="2">
        <v>2.5968749999999998E-3</v>
      </c>
      <c r="BT46" s="2">
        <v>2.5621527777777773E-3</v>
      </c>
    </row>
    <row r="47" spans="2:72" x14ac:dyDescent="0.2">
      <c r="B47" s="5">
        <v>42</v>
      </c>
      <c r="C47" s="1">
        <v>43</v>
      </c>
      <c r="D47" s="1" t="s">
        <v>76</v>
      </c>
      <c r="E47" s="3">
        <v>1964</v>
      </c>
      <c r="F47" s="3" t="s">
        <v>38</v>
      </c>
      <c r="G47" s="3">
        <v>4</v>
      </c>
      <c r="H47" s="1" t="s">
        <v>77</v>
      </c>
      <c r="I47" s="7">
        <v>0.1463355324074074</v>
      </c>
      <c r="J47" s="2">
        <v>2.6555555555555555E-3</v>
      </c>
      <c r="K47" s="2">
        <v>2.1395833333333332E-3</v>
      </c>
      <c r="L47" s="2">
        <v>2.1734953703703703E-3</v>
      </c>
      <c r="M47" s="2">
        <v>2.1569444444444444E-3</v>
      </c>
      <c r="N47" s="2">
        <v>2.1994212962962961E-3</v>
      </c>
      <c r="O47" s="2">
        <v>2.1686342592592595E-3</v>
      </c>
      <c r="P47" s="2">
        <v>2.1532407407407407E-3</v>
      </c>
      <c r="Q47" s="2">
        <v>2.1355324074074076E-3</v>
      </c>
      <c r="R47" s="2">
        <v>2.1593750000000003E-3</v>
      </c>
      <c r="S47" s="2">
        <v>2.1753472222222222E-3</v>
      </c>
      <c r="T47" s="2">
        <v>2.2371527777777776E-3</v>
      </c>
      <c r="U47" s="2">
        <v>2.3605324074074075E-3</v>
      </c>
      <c r="V47" s="2">
        <v>2.185300925925926E-3</v>
      </c>
      <c r="W47" s="2">
        <v>2.2074074074074075E-3</v>
      </c>
      <c r="X47" s="2">
        <v>2.2405092592592594E-3</v>
      </c>
      <c r="Y47" s="2">
        <v>2.2379629629629629E-3</v>
      </c>
      <c r="Z47" s="2">
        <v>2.2700231481481482E-3</v>
      </c>
      <c r="AA47" s="2">
        <v>2.3206018518518519E-3</v>
      </c>
      <c r="AB47" s="2">
        <v>2.2424768518518518E-3</v>
      </c>
      <c r="AC47" s="2">
        <v>2.2694444444444442E-3</v>
      </c>
      <c r="AD47" s="2">
        <v>2.2917824074074073E-3</v>
      </c>
      <c r="AE47" s="2">
        <v>2.2680555555555557E-3</v>
      </c>
      <c r="AF47" s="2">
        <v>2.244675925925926E-3</v>
      </c>
      <c r="AG47" s="2">
        <v>2.2424768518518518E-3</v>
      </c>
      <c r="AH47" s="2">
        <v>2.2615740740740743E-3</v>
      </c>
      <c r="AI47" s="2">
        <v>2.3087962962962962E-3</v>
      </c>
      <c r="AJ47" s="2">
        <v>2.3314814814814817E-3</v>
      </c>
      <c r="AK47" s="2">
        <v>2.3062500000000001E-3</v>
      </c>
      <c r="AL47" s="2">
        <v>2.2679398148148146E-3</v>
      </c>
      <c r="AM47" s="2">
        <v>2.3247685185185185E-3</v>
      </c>
      <c r="AN47" s="2">
        <v>2.304050925925926E-3</v>
      </c>
      <c r="AO47" s="2">
        <v>2.2737268518518519E-3</v>
      </c>
      <c r="AP47" s="2">
        <v>2.2386574074074075E-3</v>
      </c>
      <c r="AQ47" s="2">
        <v>2.291550925925926E-3</v>
      </c>
      <c r="AR47" s="2">
        <v>2.2596064814814818E-3</v>
      </c>
      <c r="AS47" s="2">
        <v>2.2775462962962962E-3</v>
      </c>
      <c r="AT47" s="2">
        <v>2.2851851851851852E-3</v>
      </c>
      <c r="AU47" s="2">
        <v>2.3459490740740741E-3</v>
      </c>
      <c r="AV47" s="2">
        <v>2.2987268518518517E-3</v>
      </c>
      <c r="AW47" s="2">
        <v>2.3116898148148146E-3</v>
      </c>
      <c r="AX47" s="2">
        <v>2.3273148148148146E-3</v>
      </c>
      <c r="AY47" s="2">
        <v>2.3310185185185183E-3</v>
      </c>
      <c r="AZ47" s="2">
        <v>2.3237268518518516E-3</v>
      </c>
      <c r="BA47" s="2">
        <v>2.3731481481481481E-3</v>
      </c>
      <c r="BB47" s="2">
        <v>2.40625E-3</v>
      </c>
      <c r="BC47" s="2">
        <v>2.4628472222222222E-3</v>
      </c>
      <c r="BD47" s="2">
        <v>2.355439814814815E-3</v>
      </c>
      <c r="BE47" s="2">
        <v>2.3722222222222222E-3</v>
      </c>
      <c r="BF47" s="2">
        <v>2.3648148148148148E-3</v>
      </c>
      <c r="BG47" s="2">
        <v>2.3900462962962959E-3</v>
      </c>
      <c r="BH47" s="2">
        <v>2.3956018518518515E-3</v>
      </c>
      <c r="BI47" s="2">
        <v>2.4437500000000002E-3</v>
      </c>
      <c r="BJ47" s="2">
        <v>2.520023148148148E-3</v>
      </c>
      <c r="BK47" s="2">
        <v>2.4466435185185186E-3</v>
      </c>
      <c r="BL47" s="2">
        <v>2.4368055555555553E-3</v>
      </c>
      <c r="BM47" s="2">
        <v>2.4892361111111113E-3</v>
      </c>
      <c r="BN47" s="2">
        <v>2.4312499999999998E-3</v>
      </c>
      <c r="BO47" s="2">
        <v>2.5104166666666669E-3</v>
      </c>
      <c r="BP47" s="2">
        <v>2.4984953703703705E-3</v>
      </c>
      <c r="BQ47" s="2">
        <v>2.4949074074074075E-3</v>
      </c>
      <c r="BR47" s="2">
        <v>2.5439814814814813E-3</v>
      </c>
      <c r="BS47" s="2">
        <v>2.5081018518518521E-3</v>
      </c>
      <c r="BT47" s="2">
        <v>2.4868055555555555E-3</v>
      </c>
    </row>
    <row r="48" spans="2:72" x14ac:dyDescent="0.2">
      <c r="B48" s="5">
        <v>43</v>
      </c>
      <c r="C48" s="1">
        <v>50</v>
      </c>
      <c r="D48" s="1" t="s">
        <v>78</v>
      </c>
      <c r="E48" s="3">
        <v>1983</v>
      </c>
      <c r="F48" s="3" t="s">
        <v>22</v>
      </c>
      <c r="G48" s="3">
        <v>2</v>
      </c>
      <c r="H48" s="1" t="s">
        <v>79</v>
      </c>
      <c r="I48" s="7">
        <v>0.14646319444444444</v>
      </c>
      <c r="J48" s="2">
        <v>2.996412037037037E-3</v>
      </c>
      <c r="K48" s="2">
        <v>2.366550925925926E-3</v>
      </c>
      <c r="L48" s="2">
        <v>2.3412037037037034E-3</v>
      </c>
      <c r="M48" s="2">
        <v>2.299074074074074E-3</v>
      </c>
      <c r="N48" s="2">
        <v>2.3099537037037038E-3</v>
      </c>
      <c r="O48" s="2">
        <v>2.3761574074074076E-3</v>
      </c>
      <c r="P48" s="2">
        <v>2.4101851851851853E-3</v>
      </c>
      <c r="Q48" s="2">
        <v>2.3673611111111109E-3</v>
      </c>
      <c r="R48" s="2">
        <v>2.2960648148148146E-3</v>
      </c>
      <c r="S48" s="2">
        <v>2.3094907407407409E-3</v>
      </c>
      <c r="T48" s="2">
        <v>2.2959490740740744E-3</v>
      </c>
      <c r="U48" s="2">
        <v>2.2913194444444443E-3</v>
      </c>
      <c r="V48" s="2">
        <v>2.3270833333333333E-3</v>
      </c>
      <c r="W48" s="2">
        <v>2.2797453703703703E-3</v>
      </c>
      <c r="X48" s="2">
        <v>2.251736111111111E-3</v>
      </c>
      <c r="Y48" s="2">
        <v>2.2584490740740742E-3</v>
      </c>
      <c r="Z48" s="2">
        <v>2.2894675925925925E-3</v>
      </c>
      <c r="AA48" s="2">
        <v>2.2927083333333332E-3</v>
      </c>
      <c r="AB48" s="2">
        <v>2.2670138888888887E-3</v>
      </c>
      <c r="AC48" s="2">
        <v>2.2817129629629633E-3</v>
      </c>
      <c r="AD48" s="2">
        <v>2.274884259259259E-3</v>
      </c>
      <c r="AE48" s="2">
        <v>2.291435185185185E-3</v>
      </c>
      <c r="AF48" s="2">
        <v>2.3034722222222224E-3</v>
      </c>
      <c r="AG48" s="2">
        <v>2.2878472222222224E-3</v>
      </c>
      <c r="AH48" s="2">
        <v>2.280902777777778E-3</v>
      </c>
      <c r="AI48" s="2">
        <v>2.300115740740741E-3</v>
      </c>
      <c r="AJ48" s="2">
        <v>2.2530092592592593E-3</v>
      </c>
      <c r="AK48" s="2">
        <v>2.2649305555555552E-3</v>
      </c>
      <c r="AL48" s="2">
        <v>2.2649305555555552E-3</v>
      </c>
      <c r="AM48" s="2">
        <v>2.2833333333333334E-3</v>
      </c>
      <c r="AN48" s="2">
        <v>2.2837962962962964E-3</v>
      </c>
      <c r="AO48" s="2">
        <v>2.3269675925925927E-3</v>
      </c>
      <c r="AP48" s="2">
        <v>2.2756944444444443E-3</v>
      </c>
      <c r="AQ48" s="2">
        <v>2.2788194444444444E-3</v>
      </c>
      <c r="AR48" s="2">
        <v>2.2503472222222222E-3</v>
      </c>
      <c r="AS48" s="2">
        <v>2.2761574074074077E-3</v>
      </c>
      <c r="AT48" s="2">
        <v>2.3547453703703703E-3</v>
      </c>
      <c r="AU48" s="2">
        <v>2.3171296296296299E-3</v>
      </c>
      <c r="AV48" s="2">
        <v>2.283912037037037E-3</v>
      </c>
      <c r="AW48" s="2">
        <v>2.3723379629629628E-3</v>
      </c>
      <c r="AX48" s="2">
        <v>2.3098379629629628E-3</v>
      </c>
      <c r="AY48" s="2">
        <v>3.1572916666666663E-3</v>
      </c>
      <c r="AZ48" s="2">
        <v>2.2730324074074072E-3</v>
      </c>
      <c r="BA48" s="2">
        <v>2.2899305555555555E-3</v>
      </c>
      <c r="BB48" s="2">
        <v>2.3210648148148149E-3</v>
      </c>
      <c r="BC48" s="2">
        <v>2.2814814814814816E-3</v>
      </c>
      <c r="BD48" s="2">
        <v>2.2898148148148148E-3</v>
      </c>
      <c r="BE48" s="2">
        <v>2.3156250000000004E-3</v>
      </c>
      <c r="BF48" s="2">
        <v>2.2606481481481479E-3</v>
      </c>
      <c r="BG48" s="2">
        <v>2.2667824074074075E-3</v>
      </c>
      <c r="BH48" s="2">
        <v>2.4163194444444445E-3</v>
      </c>
      <c r="BI48" s="2">
        <v>2.268865740740741E-3</v>
      </c>
      <c r="BJ48" s="2">
        <v>2.3253472222222221E-3</v>
      </c>
      <c r="BK48" s="2">
        <v>2.3891203703703704E-3</v>
      </c>
      <c r="BL48" s="2">
        <v>2.2828703703703704E-3</v>
      </c>
      <c r="BM48" s="2">
        <v>2.3295138888888888E-3</v>
      </c>
      <c r="BN48" s="2">
        <v>2.3078703703703703E-3</v>
      </c>
      <c r="BO48" s="2">
        <v>2.3263888888888887E-3</v>
      </c>
      <c r="BP48" s="2">
        <v>2.3841435185185185E-3</v>
      </c>
      <c r="BQ48" s="2">
        <v>2.2949074074074074E-3</v>
      </c>
      <c r="BR48" s="2">
        <v>2.2535879629629629E-3</v>
      </c>
      <c r="BS48" s="2">
        <v>2.3391203703703703E-3</v>
      </c>
      <c r="BT48" s="2">
        <v>2.0479166666666666E-3</v>
      </c>
    </row>
    <row r="49" spans="2:72" x14ac:dyDescent="0.2">
      <c r="B49" s="5">
        <v>44</v>
      </c>
      <c r="C49" s="1">
        <v>63</v>
      </c>
      <c r="D49" s="1" t="s">
        <v>80</v>
      </c>
      <c r="E49" s="3">
        <v>1978</v>
      </c>
      <c r="F49" s="3" t="s">
        <v>8</v>
      </c>
      <c r="G49" s="3">
        <v>18</v>
      </c>
      <c r="H49" s="1" t="s">
        <v>81</v>
      </c>
      <c r="I49" s="7">
        <v>0.14734212962962964</v>
      </c>
      <c r="J49" s="2">
        <v>2.6300925925925923E-3</v>
      </c>
      <c r="K49" s="2">
        <v>2.185185185185185E-3</v>
      </c>
      <c r="L49" s="2">
        <v>2.1895833333333333E-3</v>
      </c>
      <c r="M49" s="2">
        <v>2.1844907407407408E-3</v>
      </c>
      <c r="N49" s="2">
        <v>2.2060185185185186E-3</v>
      </c>
      <c r="O49" s="2">
        <v>2.2113425925925924E-3</v>
      </c>
      <c r="P49" s="2">
        <v>2.1880787037037038E-3</v>
      </c>
      <c r="Q49" s="2">
        <v>2.2275462962962965E-3</v>
      </c>
      <c r="R49" s="2">
        <v>2.2214120370370369E-3</v>
      </c>
      <c r="S49" s="2">
        <v>2.2187499999999998E-3</v>
      </c>
      <c r="T49" s="2">
        <v>2.2462962962962961E-3</v>
      </c>
      <c r="U49" s="2">
        <v>2.2807870370370373E-3</v>
      </c>
      <c r="V49" s="2">
        <v>2.2232638888888888E-3</v>
      </c>
      <c r="W49" s="2">
        <v>2.2215277777777776E-3</v>
      </c>
      <c r="X49" s="2">
        <v>2.2233796296296294E-3</v>
      </c>
      <c r="Y49" s="2">
        <v>2.2203703703703704E-3</v>
      </c>
      <c r="Z49" s="2">
        <v>2.2833333333333334E-3</v>
      </c>
      <c r="AA49" s="2">
        <v>2.2216435185185186E-3</v>
      </c>
      <c r="AB49" s="2">
        <v>2.2337962962962967E-3</v>
      </c>
      <c r="AC49" s="2">
        <v>2.2422453703703706E-3</v>
      </c>
      <c r="AD49" s="2">
        <v>2.2158564814814814E-3</v>
      </c>
      <c r="AE49" s="2">
        <v>2.2128472222222224E-3</v>
      </c>
      <c r="AF49" s="2">
        <v>2.2266203703703706E-3</v>
      </c>
      <c r="AG49" s="2">
        <v>2.244675925925926E-3</v>
      </c>
      <c r="AH49" s="2">
        <v>2.2721064814814813E-3</v>
      </c>
      <c r="AI49" s="2">
        <v>2.3008101851851852E-3</v>
      </c>
      <c r="AJ49" s="2">
        <v>2.2440972222222224E-3</v>
      </c>
      <c r="AK49" s="2">
        <v>2.2193287037037038E-3</v>
      </c>
      <c r="AL49" s="2">
        <v>2.2596064814814818E-3</v>
      </c>
      <c r="AM49" s="2">
        <v>2.2796296296296297E-3</v>
      </c>
      <c r="AN49" s="2">
        <v>2.3377314814814814E-3</v>
      </c>
      <c r="AO49" s="2">
        <v>2.2714120370370371E-3</v>
      </c>
      <c r="AP49" s="2">
        <v>2.3006944444444446E-3</v>
      </c>
      <c r="AQ49" s="2">
        <v>2.3888888888888887E-3</v>
      </c>
      <c r="AR49" s="2">
        <v>2.3197916666666666E-3</v>
      </c>
      <c r="AS49" s="2">
        <v>2.3770833333333335E-3</v>
      </c>
      <c r="AT49" s="2">
        <v>2.3728009259259262E-3</v>
      </c>
      <c r="AU49" s="2">
        <v>2.3649305555555554E-3</v>
      </c>
      <c r="AV49" s="2">
        <v>2.4181712962962963E-3</v>
      </c>
      <c r="AW49" s="2">
        <v>2.3873842592592592E-3</v>
      </c>
      <c r="AX49" s="2">
        <v>2.3043981481481483E-3</v>
      </c>
      <c r="AY49" s="2">
        <v>2.4866898148148148E-3</v>
      </c>
      <c r="AZ49" s="2">
        <v>2.3814814814814814E-3</v>
      </c>
      <c r="BA49" s="2">
        <v>2.3634259259259259E-3</v>
      </c>
      <c r="BB49" s="2">
        <v>2.3762731481481482E-3</v>
      </c>
      <c r="BC49" s="2">
        <v>2.4555555555555554E-3</v>
      </c>
      <c r="BD49" s="2">
        <v>2.394791666666667E-3</v>
      </c>
      <c r="BE49" s="2">
        <v>2.4381944444444447E-3</v>
      </c>
      <c r="BF49" s="2">
        <v>2.483796296296296E-3</v>
      </c>
      <c r="BG49" s="2">
        <v>2.552314814814815E-3</v>
      </c>
      <c r="BH49" s="2">
        <v>2.6288194444444445E-3</v>
      </c>
      <c r="BI49" s="2">
        <v>2.3732638888888887E-3</v>
      </c>
      <c r="BJ49" s="2">
        <v>2.394675925925926E-3</v>
      </c>
      <c r="BK49" s="2">
        <v>2.4799768518518517E-3</v>
      </c>
      <c r="BL49" s="2">
        <v>2.5475694444444443E-3</v>
      </c>
      <c r="BM49" s="2">
        <v>2.6431712962962962E-3</v>
      </c>
      <c r="BN49" s="2">
        <v>2.5917824074074077E-3</v>
      </c>
      <c r="BO49" s="2">
        <v>2.5655092592592591E-3</v>
      </c>
      <c r="BP49" s="2">
        <v>2.5914351851851849E-3</v>
      </c>
      <c r="BQ49" s="2">
        <v>2.5973379629629632E-3</v>
      </c>
      <c r="BR49" s="2">
        <v>2.5033564814814818E-3</v>
      </c>
      <c r="BS49" s="2">
        <v>2.3424768518518521E-3</v>
      </c>
      <c r="BT49" s="2">
        <v>1.9725694444444443E-3</v>
      </c>
    </row>
    <row r="50" spans="2:72" x14ac:dyDescent="0.2">
      <c r="B50" s="5">
        <v>45</v>
      </c>
      <c r="C50" s="1">
        <v>54</v>
      </c>
      <c r="D50" s="1" t="s">
        <v>82</v>
      </c>
      <c r="E50" s="3">
        <v>1974</v>
      </c>
      <c r="F50" s="3" t="s">
        <v>1</v>
      </c>
      <c r="G50" s="3">
        <v>18</v>
      </c>
      <c r="H50" s="1" t="s">
        <v>83</v>
      </c>
      <c r="I50" s="7">
        <v>0.14781481481481482</v>
      </c>
      <c r="J50" s="2">
        <v>2.708912037037037E-3</v>
      </c>
      <c r="K50" s="2">
        <v>2.2017361111111113E-3</v>
      </c>
      <c r="L50" s="2">
        <v>2.2459490740740743E-3</v>
      </c>
      <c r="M50" s="2">
        <v>2.2586805555555554E-3</v>
      </c>
      <c r="N50" s="2">
        <v>2.2729166666666666E-3</v>
      </c>
      <c r="O50" s="2">
        <v>2.2585648148148148E-3</v>
      </c>
      <c r="P50" s="2">
        <v>2.2364583333333334E-3</v>
      </c>
      <c r="Q50" s="2">
        <v>2.2321759259259261E-3</v>
      </c>
      <c r="R50" s="2">
        <v>2.2616898148148149E-3</v>
      </c>
      <c r="S50" s="2">
        <v>2.2469907407407408E-3</v>
      </c>
      <c r="T50" s="2">
        <v>2.2276620370370371E-3</v>
      </c>
      <c r="U50" s="2">
        <v>2.2267361111111112E-3</v>
      </c>
      <c r="V50" s="2">
        <v>2.2284722222222224E-3</v>
      </c>
      <c r="W50" s="2">
        <v>2.228587962962963E-3</v>
      </c>
      <c r="X50" s="2">
        <v>2.2199074074074074E-3</v>
      </c>
      <c r="Y50" s="2">
        <v>2.2408564814814817E-3</v>
      </c>
      <c r="Z50" s="2">
        <v>2.2211805555555557E-3</v>
      </c>
      <c r="AA50" s="2">
        <v>2.2057870370370369E-3</v>
      </c>
      <c r="AB50" s="2">
        <v>2.2111111111111112E-3</v>
      </c>
      <c r="AC50" s="2">
        <v>2.228587962962963E-3</v>
      </c>
      <c r="AD50" s="2">
        <v>2.1940972222222223E-3</v>
      </c>
      <c r="AE50" s="2">
        <v>2.2118055555555558E-3</v>
      </c>
      <c r="AF50" s="2">
        <v>2.2208333333333333E-3</v>
      </c>
      <c r="AG50" s="2">
        <v>2.252199074074074E-3</v>
      </c>
      <c r="AH50" s="2">
        <v>2.2450231481481483E-3</v>
      </c>
      <c r="AI50" s="2">
        <v>2.2383101851851852E-3</v>
      </c>
      <c r="AJ50" s="2">
        <v>2.2275462962962965E-3</v>
      </c>
      <c r="AK50" s="2">
        <v>2.2240740740740741E-3</v>
      </c>
      <c r="AL50" s="2">
        <v>2.1915509259259258E-3</v>
      </c>
      <c r="AM50" s="2">
        <v>2.2312500000000002E-3</v>
      </c>
      <c r="AN50" s="2">
        <v>2.2121527777777777E-3</v>
      </c>
      <c r="AO50" s="2">
        <v>2.2107638888888888E-3</v>
      </c>
      <c r="AP50" s="2">
        <v>2.2056712962962963E-3</v>
      </c>
      <c r="AQ50" s="2">
        <v>2.2418981481481482E-3</v>
      </c>
      <c r="AR50" s="2">
        <v>2.2287037037037037E-3</v>
      </c>
      <c r="AS50" s="2">
        <v>2.2079861111111111E-3</v>
      </c>
      <c r="AT50" s="2">
        <v>2.2244212962962964E-3</v>
      </c>
      <c r="AU50" s="2">
        <v>2.2120370370370371E-3</v>
      </c>
      <c r="AV50" s="2">
        <v>2.2224537037037039E-3</v>
      </c>
      <c r="AW50" s="2">
        <v>2.2431712962962965E-3</v>
      </c>
      <c r="AX50" s="2">
        <v>2.2265046296296299E-3</v>
      </c>
      <c r="AY50" s="2">
        <v>2.2668981481481481E-3</v>
      </c>
      <c r="AZ50" s="2">
        <v>2.2807870370370373E-3</v>
      </c>
      <c r="BA50" s="2">
        <v>2.2671296296296298E-3</v>
      </c>
      <c r="BB50" s="2">
        <v>2.2467592592592591E-3</v>
      </c>
      <c r="BC50" s="2">
        <v>2.2364583333333334E-3</v>
      </c>
      <c r="BD50" s="2">
        <v>2.304050925925926E-3</v>
      </c>
      <c r="BE50" s="2">
        <v>2.3164351851851848E-3</v>
      </c>
      <c r="BF50" s="2">
        <v>2.3341435185185184E-3</v>
      </c>
      <c r="BG50" s="2">
        <v>2.3547453703703703E-3</v>
      </c>
      <c r="BH50" s="2">
        <v>2.346412037037037E-3</v>
      </c>
      <c r="BI50" s="2">
        <v>2.3953703703703706E-3</v>
      </c>
      <c r="BJ50" s="2">
        <v>2.4549768518518519E-3</v>
      </c>
      <c r="BK50" s="2">
        <v>2.4349537037037035E-3</v>
      </c>
      <c r="BL50" s="2">
        <v>2.590509259259259E-3</v>
      </c>
      <c r="BM50" s="2">
        <v>2.6784722222222223E-3</v>
      </c>
      <c r="BN50" s="2">
        <v>2.7545138888888892E-3</v>
      </c>
      <c r="BO50" s="2">
        <v>2.9107638888888885E-3</v>
      </c>
      <c r="BP50" s="2">
        <v>3.2655092592592597E-3</v>
      </c>
      <c r="BQ50" s="2">
        <v>3.015972222222222E-3</v>
      </c>
      <c r="BR50" s="2">
        <v>3.040162037037037E-3</v>
      </c>
      <c r="BS50" s="2">
        <v>2.8462962962962964E-3</v>
      </c>
      <c r="BT50" s="2">
        <v>2.6388888888888885E-3</v>
      </c>
    </row>
    <row r="51" spans="2:72" x14ac:dyDescent="0.2">
      <c r="B51" s="5">
        <v>46</v>
      </c>
      <c r="C51" s="1">
        <v>135</v>
      </c>
      <c r="D51" s="1" t="s">
        <v>84</v>
      </c>
      <c r="E51" s="3">
        <v>1964</v>
      </c>
      <c r="F51" s="3" t="s">
        <v>38</v>
      </c>
      <c r="G51" s="3">
        <v>5</v>
      </c>
      <c r="H51" s="1" t="s">
        <v>85</v>
      </c>
      <c r="I51" s="7">
        <v>0.14787372685185185</v>
      </c>
      <c r="J51" s="2">
        <v>2.7175925925925926E-3</v>
      </c>
      <c r="K51" s="2">
        <v>2.1725694444444444E-3</v>
      </c>
      <c r="L51" s="2">
        <v>2.1708333333333332E-3</v>
      </c>
      <c r="M51" s="2">
        <v>2.158564814814815E-3</v>
      </c>
      <c r="N51" s="2">
        <v>2.1592592592592592E-3</v>
      </c>
      <c r="O51" s="2">
        <v>2.2125000000000001E-3</v>
      </c>
      <c r="P51" s="2">
        <v>2.184722222222222E-3</v>
      </c>
      <c r="Q51" s="2">
        <v>2.197337962962963E-3</v>
      </c>
      <c r="R51" s="2">
        <v>2.2071759259259258E-3</v>
      </c>
      <c r="S51" s="2">
        <v>2.2381944444444441E-3</v>
      </c>
      <c r="T51" s="2">
        <v>2.2778935185185185E-3</v>
      </c>
      <c r="U51" s="2">
        <v>2.2414351851851853E-3</v>
      </c>
      <c r="V51" s="2">
        <v>2.2203703703703704E-3</v>
      </c>
      <c r="W51" s="2">
        <v>2.2371527777777776E-3</v>
      </c>
      <c r="X51" s="2">
        <v>2.2413194444444447E-3</v>
      </c>
      <c r="Y51" s="2">
        <v>2.2512731481481481E-3</v>
      </c>
      <c r="Z51" s="2">
        <v>2.2805555555555552E-3</v>
      </c>
      <c r="AA51" s="2">
        <v>2.2471064814814814E-3</v>
      </c>
      <c r="AB51" s="2">
        <v>2.2724537037037036E-3</v>
      </c>
      <c r="AC51" s="2">
        <v>2.2898148148148148E-3</v>
      </c>
      <c r="AD51" s="2">
        <v>2.2730324074074072E-3</v>
      </c>
      <c r="AE51" s="2">
        <v>2.3019675925925929E-3</v>
      </c>
      <c r="AF51" s="2">
        <v>2.2827546296296298E-3</v>
      </c>
      <c r="AG51" s="2">
        <v>2.3039351851851853E-3</v>
      </c>
      <c r="AH51" s="2">
        <v>2.2872685185185188E-3</v>
      </c>
      <c r="AI51" s="2">
        <v>2.2979166666666669E-3</v>
      </c>
      <c r="AJ51" s="2">
        <v>2.3437499999999999E-3</v>
      </c>
      <c r="AK51" s="2">
        <v>2.3609953703703705E-3</v>
      </c>
      <c r="AL51" s="2">
        <v>2.339351851851852E-3</v>
      </c>
      <c r="AM51" s="2">
        <v>2.3399305555555556E-3</v>
      </c>
      <c r="AN51" s="2">
        <v>2.379050925925926E-3</v>
      </c>
      <c r="AO51" s="2">
        <v>2.3372685185185185E-3</v>
      </c>
      <c r="AP51" s="2">
        <v>2.3650462962962965E-3</v>
      </c>
      <c r="AQ51" s="2">
        <v>2.3488425925925929E-3</v>
      </c>
      <c r="AR51" s="2">
        <v>2.3516203703703707E-3</v>
      </c>
      <c r="AS51" s="2">
        <v>2.3973379629629631E-3</v>
      </c>
      <c r="AT51" s="2">
        <v>2.3489583333333331E-3</v>
      </c>
      <c r="AU51" s="2">
        <v>2.4003472222222226E-3</v>
      </c>
      <c r="AV51" s="2">
        <v>2.3668981481481479E-3</v>
      </c>
      <c r="AW51" s="2">
        <v>2.354861111111111E-3</v>
      </c>
      <c r="AX51" s="2">
        <v>2.3717592592592592E-3</v>
      </c>
      <c r="AY51" s="2">
        <v>2.3825231481481479E-3</v>
      </c>
      <c r="AZ51" s="2">
        <v>2.3965277777777778E-3</v>
      </c>
      <c r="BA51" s="2">
        <v>2.4194444444444446E-3</v>
      </c>
      <c r="BB51" s="2">
        <v>2.4357638888888888E-3</v>
      </c>
      <c r="BC51" s="2">
        <v>2.3932870370370371E-3</v>
      </c>
      <c r="BD51" s="2">
        <v>2.4217592592592594E-3</v>
      </c>
      <c r="BE51" s="2">
        <v>2.4240740740740742E-3</v>
      </c>
      <c r="BF51" s="2">
        <v>2.4630787037037039E-3</v>
      </c>
      <c r="BG51" s="2">
        <v>2.4583333333333336E-3</v>
      </c>
      <c r="BH51" s="2">
        <v>2.4393518518518518E-3</v>
      </c>
      <c r="BI51" s="2">
        <v>2.4150462962962966E-3</v>
      </c>
      <c r="BJ51" s="2">
        <v>2.4582175925925926E-3</v>
      </c>
      <c r="BK51" s="2">
        <v>2.4163194444444445E-3</v>
      </c>
      <c r="BL51" s="2">
        <v>2.4508101851851852E-3</v>
      </c>
      <c r="BM51" s="2">
        <v>2.4620370370370369E-3</v>
      </c>
      <c r="BN51" s="2">
        <v>2.4642361111111111E-3</v>
      </c>
      <c r="BO51" s="2">
        <v>2.4755787037037038E-3</v>
      </c>
      <c r="BP51" s="2">
        <v>2.5003472222222224E-3</v>
      </c>
      <c r="BQ51" s="2">
        <v>2.4788194444444445E-3</v>
      </c>
      <c r="BR51" s="2">
        <v>2.4828703703703705E-3</v>
      </c>
      <c r="BS51" s="2">
        <v>2.4907407407407408E-3</v>
      </c>
      <c r="BT51" s="2">
        <v>2.4141203703703703E-3</v>
      </c>
    </row>
    <row r="52" spans="2:72" x14ac:dyDescent="0.2">
      <c r="B52" s="5">
        <v>47</v>
      </c>
      <c r="C52" s="1">
        <v>46</v>
      </c>
      <c r="D52" s="1" t="s">
        <v>86</v>
      </c>
      <c r="E52" s="3">
        <v>1966</v>
      </c>
      <c r="F52" s="3" t="s">
        <v>1</v>
      </c>
      <c r="G52" s="3">
        <v>19</v>
      </c>
      <c r="H52" s="1" t="s">
        <v>87</v>
      </c>
      <c r="I52" s="7">
        <v>0.14802662037037037</v>
      </c>
      <c r="J52" s="2">
        <v>2.5563657407407406E-3</v>
      </c>
      <c r="K52" s="2">
        <v>2.2211805555555557E-3</v>
      </c>
      <c r="L52" s="2">
        <v>2.2505787037037039E-3</v>
      </c>
      <c r="M52" s="2">
        <v>2.2454861111111109E-3</v>
      </c>
      <c r="N52" s="2">
        <v>2.2398148148148147E-3</v>
      </c>
      <c r="O52" s="2">
        <v>2.2810185185185186E-3</v>
      </c>
      <c r="P52" s="2">
        <v>2.2912037037037037E-3</v>
      </c>
      <c r="Q52" s="2">
        <v>2.2146990740740742E-3</v>
      </c>
      <c r="R52" s="2">
        <v>2.2369212962962963E-3</v>
      </c>
      <c r="S52" s="2">
        <v>2.2408564814814817E-3</v>
      </c>
      <c r="T52" s="2">
        <v>2.2445601851851849E-3</v>
      </c>
      <c r="U52" s="2">
        <v>2.2331018518518516E-3</v>
      </c>
      <c r="V52" s="2">
        <v>2.2785879629629627E-3</v>
      </c>
      <c r="W52" s="2">
        <v>2.2667824074074075E-3</v>
      </c>
      <c r="X52" s="2">
        <v>2.2671296296296298E-3</v>
      </c>
      <c r="Y52" s="2">
        <v>2.276388888888889E-3</v>
      </c>
      <c r="Z52" s="2">
        <v>2.3017361111111107E-3</v>
      </c>
      <c r="AA52" s="2">
        <v>2.288425925925926E-3</v>
      </c>
      <c r="AB52" s="2">
        <v>2.2736111111111112E-3</v>
      </c>
      <c r="AC52" s="2">
        <v>2.2997685185185183E-3</v>
      </c>
      <c r="AD52" s="2">
        <v>2.564930555555556E-3</v>
      </c>
      <c r="AE52" s="2">
        <v>2.2622685185185185E-3</v>
      </c>
      <c r="AF52" s="2">
        <v>2.3126157407407405E-3</v>
      </c>
      <c r="AG52" s="2">
        <v>2.3528935185185185E-3</v>
      </c>
      <c r="AH52" s="2">
        <v>2.3284722222222218E-3</v>
      </c>
      <c r="AI52" s="2">
        <v>2.3922453703703705E-3</v>
      </c>
      <c r="AJ52" s="2">
        <v>2.3126157407407405E-3</v>
      </c>
      <c r="AK52" s="2">
        <v>2.355439814814815E-3</v>
      </c>
      <c r="AL52" s="2">
        <v>2.3483796296296295E-3</v>
      </c>
      <c r="AM52" s="2">
        <v>2.363541666666667E-3</v>
      </c>
      <c r="AN52" s="2">
        <v>2.2956018518518521E-3</v>
      </c>
      <c r="AO52" s="2">
        <v>2.0950231481481484E-3</v>
      </c>
      <c r="AP52" s="2">
        <v>2.3148148148148151E-3</v>
      </c>
      <c r="AQ52" s="2">
        <v>2.3288194444444446E-3</v>
      </c>
      <c r="AR52" s="2">
        <v>2.330787037037037E-3</v>
      </c>
      <c r="AS52" s="2">
        <v>2.1015046296296298E-3</v>
      </c>
      <c r="AT52" s="2">
        <v>2.3068287037037037E-3</v>
      </c>
      <c r="AU52" s="2">
        <v>2.3146990740740741E-3</v>
      </c>
      <c r="AV52" s="2">
        <v>2.2706018518518518E-3</v>
      </c>
      <c r="AW52" s="2">
        <v>2.3993055555555556E-3</v>
      </c>
      <c r="AX52" s="2">
        <v>2.2981481481481481E-3</v>
      </c>
      <c r="AY52" s="2">
        <v>2.1329861111111111E-3</v>
      </c>
      <c r="AZ52" s="2">
        <v>2.1822916666666666E-3</v>
      </c>
      <c r="BA52" s="2">
        <v>2.4177083333333333E-3</v>
      </c>
      <c r="BB52" s="2">
        <v>2.4175925925925923E-3</v>
      </c>
      <c r="BC52" s="2">
        <v>2.4127314814814814E-3</v>
      </c>
      <c r="BD52" s="2">
        <v>2.3449074074074075E-3</v>
      </c>
      <c r="BE52" s="2">
        <v>2.4315972222222221E-3</v>
      </c>
      <c r="BF52" s="2">
        <v>2.2398148148148147E-3</v>
      </c>
      <c r="BG52" s="2">
        <v>2.2681712962962963E-3</v>
      </c>
      <c r="BH52" s="2">
        <v>2.374537037037037E-3</v>
      </c>
      <c r="BI52" s="2">
        <v>2.4563657407407407E-3</v>
      </c>
      <c r="BJ52" s="2">
        <v>2.4378472222222223E-3</v>
      </c>
      <c r="BK52" s="2">
        <v>2.4148148148148145E-3</v>
      </c>
      <c r="BL52" s="2">
        <v>2.4291666666666667E-3</v>
      </c>
      <c r="BM52" s="2">
        <v>2.4501157407407406E-3</v>
      </c>
      <c r="BN52" s="2">
        <v>2.627314814814815E-3</v>
      </c>
      <c r="BO52" s="2">
        <v>2.5877314814814812E-3</v>
      </c>
      <c r="BP52" s="2">
        <v>2.6587962962962963E-3</v>
      </c>
      <c r="BQ52" s="2">
        <v>2.6366898148148144E-3</v>
      </c>
      <c r="BR52" s="2">
        <v>2.6358796296296299E-3</v>
      </c>
      <c r="BS52" s="2">
        <v>2.7341435185185181E-3</v>
      </c>
      <c r="BT52" s="2">
        <v>2.5782407407407408E-3</v>
      </c>
    </row>
    <row r="53" spans="2:72" x14ac:dyDescent="0.2">
      <c r="B53" s="5">
        <v>48</v>
      </c>
      <c r="C53" s="1">
        <v>132</v>
      </c>
      <c r="D53" s="1" t="s">
        <v>88</v>
      </c>
      <c r="E53" s="3">
        <v>1963</v>
      </c>
      <c r="F53" s="3" t="s">
        <v>38</v>
      </c>
      <c r="G53" s="3">
        <v>6</v>
      </c>
      <c r="H53" s="1" t="s">
        <v>89</v>
      </c>
      <c r="I53" s="7">
        <v>0.14837465277777778</v>
      </c>
      <c r="J53" s="2">
        <v>2.7497685185185181E-3</v>
      </c>
      <c r="K53" s="2">
        <v>2.2394675925925924E-3</v>
      </c>
      <c r="L53" s="2">
        <v>2.2420138888888889E-3</v>
      </c>
      <c r="M53" s="2">
        <v>2.2903935185185184E-3</v>
      </c>
      <c r="N53" s="2">
        <v>2.3109953703703704E-3</v>
      </c>
      <c r="O53" s="2">
        <v>2.2782407407407408E-3</v>
      </c>
      <c r="P53" s="2">
        <v>2.2497685185185186E-3</v>
      </c>
      <c r="Q53" s="2">
        <v>2.244212962962963E-3</v>
      </c>
      <c r="R53" s="2">
        <v>2.2905092592592591E-3</v>
      </c>
      <c r="S53" s="2">
        <v>2.2369212962962963E-3</v>
      </c>
      <c r="T53" s="2">
        <v>2.2594907407407407E-3</v>
      </c>
      <c r="U53" s="2">
        <v>2.2921296296296296E-3</v>
      </c>
      <c r="V53" s="2">
        <v>2.2707175925925928E-3</v>
      </c>
      <c r="W53" s="2">
        <v>2.2956018518518521E-3</v>
      </c>
      <c r="X53" s="2">
        <v>2.2956018518518521E-3</v>
      </c>
      <c r="Y53" s="2">
        <v>2.2847222222222223E-3</v>
      </c>
      <c r="Z53" s="2">
        <v>2.1791666666666665E-3</v>
      </c>
      <c r="AA53" s="2">
        <v>2.2674768518518517E-3</v>
      </c>
      <c r="AB53" s="2">
        <v>2.2827546296296298E-3</v>
      </c>
      <c r="AC53" s="2">
        <v>2.2359953703703704E-3</v>
      </c>
      <c r="AD53" s="2">
        <v>2.3018518518518518E-3</v>
      </c>
      <c r="AE53" s="2">
        <v>2.275925925925926E-3</v>
      </c>
      <c r="AF53" s="2">
        <v>2.2818287037037034E-3</v>
      </c>
      <c r="AG53" s="2">
        <v>2.3201388888888889E-3</v>
      </c>
      <c r="AH53" s="2">
        <v>2.2715277777777777E-3</v>
      </c>
      <c r="AI53" s="2">
        <v>2.2951388888888891E-3</v>
      </c>
      <c r="AJ53" s="2">
        <v>2.3156250000000004E-3</v>
      </c>
      <c r="AK53" s="2">
        <v>2.2505787037037039E-3</v>
      </c>
      <c r="AL53" s="2">
        <v>2.255787037037037E-3</v>
      </c>
      <c r="AM53" s="2">
        <v>2.2739583333333331E-3</v>
      </c>
      <c r="AN53" s="2">
        <v>2.2549768518518522E-3</v>
      </c>
      <c r="AO53" s="2">
        <v>2.2916666666666667E-3</v>
      </c>
      <c r="AP53" s="2">
        <v>2.2790509259259257E-3</v>
      </c>
      <c r="AQ53" s="2">
        <v>2.299537037037037E-3</v>
      </c>
      <c r="AR53" s="2">
        <v>2.3098379629629628E-3</v>
      </c>
      <c r="AS53" s="2">
        <v>2.2615740740740743E-3</v>
      </c>
      <c r="AT53" s="2">
        <v>2.2803240740740739E-3</v>
      </c>
      <c r="AU53" s="2">
        <v>2.2946759259259257E-3</v>
      </c>
      <c r="AV53" s="2">
        <v>2.2714120370370371E-3</v>
      </c>
      <c r="AW53" s="2">
        <v>2.3648148148148148E-3</v>
      </c>
      <c r="AX53" s="2">
        <v>2.3873842592592592E-3</v>
      </c>
      <c r="AY53" s="2">
        <v>2.3325231481481482E-3</v>
      </c>
      <c r="AZ53" s="2">
        <v>2.3646990740740742E-3</v>
      </c>
      <c r="BA53" s="2">
        <v>2.3996527777777779E-3</v>
      </c>
      <c r="BB53" s="2">
        <v>2.3418981481481481E-3</v>
      </c>
      <c r="BC53" s="2">
        <v>2.3533564814814814E-3</v>
      </c>
      <c r="BD53" s="2">
        <v>2.3478009259259259E-3</v>
      </c>
      <c r="BE53" s="2">
        <v>2.4449074074074074E-3</v>
      </c>
      <c r="BF53" s="2">
        <v>2.2716435185185188E-3</v>
      </c>
      <c r="BG53" s="2">
        <v>2.4678240740740741E-3</v>
      </c>
      <c r="BH53" s="2">
        <v>2.4343749999999999E-3</v>
      </c>
      <c r="BI53" s="2">
        <v>2.5182870370370372E-3</v>
      </c>
      <c r="BJ53" s="2">
        <v>2.5097222222222222E-3</v>
      </c>
      <c r="BK53" s="2">
        <v>2.5028935185185184E-3</v>
      </c>
      <c r="BL53" s="2">
        <v>2.4949074074074075E-3</v>
      </c>
      <c r="BM53" s="2">
        <v>2.5556712962962963E-3</v>
      </c>
      <c r="BN53" s="2">
        <v>2.5864583333333334E-3</v>
      </c>
      <c r="BO53" s="2">
        <v>2.5664351851851851E-3</v>
      </c>
      <c r="BP53" s="2">
        <v>2.590509259259259E-3</v>
      </c>
      <c r="BQ53" s="2">
        <v>2.6946759259259255E-3</v>
      </c>
      <c r="BR53" s="2">
        <v>2.6159722222222222E-3</v>
      </c>
      <c r="BS53" s="2">
        <v>2.6122685185185185E-3</v>
      </c>
      <c r="BT53" s="2">
        <v>2.4351851851851852E-3</v>
      </c>
    </row>
    <row r="54" spans="2:72" x14ac:dyDescent="0.2">
      <c r="B54" s="5">
        <v>49</v>
      </c>
      <c r="C54" s="1">
        <v>72</v>
      </c>
      <c r="D54" s="1" t="s">
        <v>90</v>
      </c>
      <c r="E54" s="3">
        <v>1968</v>
      </c>
      <c r="F54" s="3" t="s">
        <v>1</v>
      </c>
      <c r="G54" s="3">
        <v>20</v>
      </c>
      <c r="H54" s="1" t="s">
        <v>91</v>
      </c>
      <c r="I54" s="7">
        <v>0.14890266203703703</v>
      </c>
      <c r="J54" s="2">
        <v>2.6283564814814815E-3</v>
      </c>
      <c r="K54" s="2">
        <v>2.1440972222222222E-3</v>
      </c>
      <c r="L54" s="2">
        <v>2.1821759259259259E-3</v>
      </c>
      <c r="M54" s="2">
        <v>2.1591435185185186E-3</v>
      </c>
      <c r="N54" s="2">
        <v>2.1489583333333334E-3</v>
      </c>
      <c r="O54" s="2">
        <v>2.1532407407407407E-3</v>
      </c>
      <c r="P54" s="2">
        <v>2.1614583333333334E-3</v>
      </c>
      <c r="Q54" s="2">
        <v>2.1645833333333335E-3</v>
      </c>
      <c r="R54" s="2">
        <v>2.1878472222222225E-3</v>
      </c>
      <c r="S54" s="2">
        <v>2.1843750000000001E-3</v>
      </c>
      <c r="T54" s="2">
        <v>2.2092592592592593E-3</v>
      </c>
      <c r="U54" s="2">
        <v>2.2538194444444441E-3</v>
      </c>
      <c r="V54" s="2">
        <v>2.1958333333333331E-3</v>
      </c>
      <c r="W54" s="2">
        <v>2.2247685185185187E-3</v>
      </c>
      <c r="X54" s="2">
        <v>2.1843750000000001E-3</v>
      </c>
      <c r="Y54" s="2">
        <v>2.1809027777777777E-3</v>
      </c>
      <c r="Z54" s="2">
        <v>2.274884259259259E-3</v>
      </c>
      <c r="AA54" s="2">
        <v>2.1855324074074073E-3</v>
      </c>
      <c r="AB54" s="2">
        <v>2.2180555555555556E-3</v>
      </c>
      <c r="AC54" s="2">
        <v>2.2590277777777778E-3</v>
      </c>
      <c r="AD54" s="2">
        <v>2.2296296296296296E-3</v>
      </c>
      <c r="AE54" s="2">
        <v>2.2848379629629629E-3</v>
      </c>
      <c r="AF54" s="2">
        <v>2.233564814814815E-3</v>
      </c>
      <c r="AG54" s="2">
        <v>2.2447916666666666E-3</v>
      </c>
      <c r="AH54" s="2">
        <v>2.3083333333333332E-3</v>
      </c>
      <c r="AI54" s="2">
        <v>2.3062500000000001E-3</v>
      </c>
      <c r="AJ54" s="2">
        <v>2.2975694444444445E-3</v>
      </c>
      <c r="AK54" s="2">
        <v>2.3788194444444443E-3</v>
      </c>
      <c r="AL54" s="2">
        <v>2.2502314814814815E-3</v>
      </c>
      <c r="AM54" s="2">
        <v>2.2832175925925928E-3</v>
      </c>
      <c r="AN54" s="2">
        <v>2.264814814814815E-3</v>
      </c>
      <c r="AO54" s="2">
        <v>2.3873842592592592E-3</v>
      </c>
      <c r="AP54" s="2">
        <v>2.2708333333333335E-3</v>
      </c>
      <c r="AQ54" s="2">
        <v>2.3658564814814814E-3</v>
      </c>
      <c r="AR54" s="2">
        <v>2.3206018518518519E-3</v>
      </c>
      <c r="AS54" s="2">
        <v>2.3138888888888888E-3</v>
      </c>
      <c r="AT54" s="2">
        <v>2.4885416666666667E-3</v>
      </c>
      <c r="AU54" s="2">
        <v>2.3619212962962964E-3</v>
      </c>
      <c r="AV54" s="2">
        <v>2.3478009259259259E-3</v>
      </c>
      <c r="AW54" s="2">
        <v>2.5256944444444446E-3</v>
      </c>
      <c r="AX54" s="2">
        <v>2.3678240740740738E-3</v>
      </c>
      <c r="AY54" s="2">
        <v>2.4975694444444442E-3</v>
      </c>
      <c r="AZ54" s="2">
        <v>2.4402777777777778E-3</v>
      </c>
      <c r="BA54" s="2">
        <v>2.613657407407407E-3</v>
      </c>
      <c r="BB54" s="2">
        <v>2.4738425925925926E-3</v>
      </c>
      <c r="BC54" s="2">
        <v>2.7131944444444447E-3</v>
      </c>
      <c r="BD54" s="2">
        <v>2.5282407407407411E-3</v>
      </c>
      <c r="BE54" s="2">
        <v>2.5155092592592594E-3</v>
      </c>
      <c r="BF54" s="2">
        <v>2.4871527777777778E-3</v>
      </c>
      <c r="BG54" s="2">
        <v>2.5170138888888885E-3</v>
      </c>
      <c r="BH54" s="2">
        <v>2.7155092592592595E-3</v>
      </c>
      <c r="BI54" s="2">
        <v>2.4790509259259258E-3</v>
      </c>
      <c r="BJ54" s="2">
        <v>2.5447916666666666E-3</v>
      </c>
      <c r="BK54" s="2">
        <v>2.6152777777777776E-3</v>
      </c>
      <c r="BL54" s="2">
        <v>2.5274305555555558E-3</v>
      </c>
      <c r="BM54" s="2">
        <v>2.5946759259259261E-3</v>
      </c>
      <c r="BN54" s="2">
        <v>2.5327546296296296E-3</v>
      </c>
      <c r="BO54" s="2">
        <v>2.6172453703703705E-3</v>
      </c>
      <c r="BP54" s="2">
        <v>2.6061342592592594E-3</v>
      </c>
      <c r="BQ54" s="2">
        <v>2.5388888888888887E-3</v>
      </c>
      <c r="BR54" s="2">
        <v>2.5457175925925929E-3</v>
      </c>
      <c r="BS54" s="2">
        <v>2.4094907407407411E-3</v>
      </c>
      <c r="BT54" s="2">
        <v>2.2563657407407406E-3</v>
      </c>
    </row>
    <row r="55" spans="2:72" x14ac:dyDescent="0.2">
      <c r="B55" s="5">
        <v>50</v>
      </c>
      <c r="C55" s="1">
        <v>95</v>
      </c>
      <c r="D55" s="1" t="s">
        <v>92</v>
      </c>
      <c r="E55" s="3">
        <v>1967</v>
      </c>
      <c r="F55" s="3" t="s">
        <v>46</v>
      </c>
      <c r="G55" s="3">
        <v>2</v>
      </c>
      <c r="H55" s="1" t="s">
        <v>93</v>
      </c>
      <c r="I55" s="7">
        <v>0.14918981481481483</v>
      </c>
      <c r="J55" s="2">
        <v>2.5987268518518521E-3</v>
      </c>
      <c r="K55" s="2">
        <v>2.1569444444444444E-3</v>
      </c>
      <c r="L55" s="2">
        <v>2.1247685185185185E-3</v>
      </c>
      <c r="M55" s="2">
        <v>2.1331018518518517E-3</v>
      </c>
      <c r="N55" s="2">
        <v>2.1503472222222223E-3</v>
      </c>
      <c r="O55" s="2">
        <v>2.1231481481481479E-3</v>
      </c>
      <c r="P55" s="2">
        <v>2.1775462962962963E-3</v>
      </c>
      <c r="Q55" s="2">
        <v>2.1642361111111111E-3</v>
      </c>
      <c r="R55" s="2">
        <v>2.1554398148148145E-3</v>
      </c>
      <c r="S55" s="2">
        <v>2.2152777777777778E-3</v>
      </c>
      <c r="T55" s="2">
        <v>2.1899305555555556E-3</v>
      </c>
      <c r="U55" s="2">
        <v>2.2230324074074075E-3</v>
      </c>
      <c r="V55" s="2">
        <v>2.2243055555555553E-3</v>
      </c>
      <c r="W55" s="2">
        <v>2.2017361111111113E-3</v>
      </c>
      <c r="X55" s="2">
        <v>2.2053240740740744E-3</v>
      </c>
      <c r="Y55" s="2">
        <v>2.2141203703703702E-3</v>
      </c>
      <c r="Z55" s="2">
        <v>2.2443287037037037E-3</v>
      </c>
      <c r="AA55" s="2">
        <v>2.2991898148148147E-3</v>
      </c>
      <c r="AB55" s="2">
        <v>2.2251157407407406E-3</v>
      </c>
      <c r="AC55" s="2">
        <v>2.2593749999999997E-3</v>
      </c>
      <c r="AD55" s="2">
        <v>2.2555555555555558E-3</v>
      </c>
      <c r="AE55" s="2">
        <v>2.2498842592592592E-3</v>
      </c>
      <c r="AF55" s="2">
        <v>2.3423611111111115E-3</v>
      </c>
      <c r="AG55" s="2">
        <v>2.3005787037037036E-3</v>
      </c>
      <c r="AH55" s="2">
        <v>2.3041666666666666E-3</v>
      </c>
      <c r="AI55" s="2">
        <v>2.3849537037037038E-3</v>
      </c>
      <c r="AJ55" s="2">
        <v>2.3400462962962962E-3</v>
      </c>
      <c r="AK55" s="2">
        <v>2.3017361111111107E-3</v>
      </c>
      <c r="AL55" s="2">
        <v>2.3129629629629628E-3</v>
      </c>
      <c r="AM55" s="2">
        <v>2.4296296296296297E-3</v>
      </c>
      <c r="AN55" s="2">
        <v>2.3085648148148149E-3</v>
      </c>
      <c r="AO55" s="2">
        <v>2.3431712962962963E-3</v>
      </c>
      <c r="AP55" s="2">
        <v>2.354976851851852E-3</v>
      </c>
      <c r="AQ55" s="2">
        <v>2.3333333333333335E-3</v>
      </c>
      <c r="AR55" s="2">
        <v>2.3488425925925929E-3</v>
      </c>
      <c r="AS55" s="2">
        <v>2.350925925925926E-3</v>
      </c>
      <c r="AT55" s="2">
        <v>2.3494212962962965E-3</v>
      </c>
      <c r="AU55" s="2">
        <v>2.4481481481481481E-3</v>
      </c>
      <c r="AV55" s="2">
        <v>2.3552083333333333E-3</v>
      </c>
      <c r="AW55" s="2">
        <v>2.3978009259259261E-3</v>
      </c>
      <c r="AX55" s="2">
        <v>2.5178240740740738E-3</v>
      </c>
      <c r="AY55" s="2">
        <v>2.4344907407407405E-3</v>
      </c>
      <c r="AZ55" s="2">
        <v>2.4831018518518518E-3</v>
      </c>
      <c r="BA55" s="2">
        <v>2.5144675925925929E-3</v>
      </c>
      <c r="BB55" s="2">
        <v>2.5231481481481481E-3</v>
      </c>
      <c r="BC55" s="2">
        <v>2.5848379629629628E-3</v>
      </c>
      <c r="BD55" s="2">
        <v>2.5325231481481479E-3</v>
      </c>
      <c r="BE55" s="2">
        <v>2.5770833333333331E-3</v>
      </c>
      <c r="BF55" s="2">
        <v>2.4564814814814814E-3</v>
      </c>
      <c r="BG55" s="2">
        <v>2.516087962962963E-3</v>
      </c>
      <c r="BH55" s="2">
        <v>2.5540509259259262E-3</v>
      </c>
      <c r="BI55" s="2">
        <v>2.4499999999999999E-3</v>
      </c>
      <c r="BJ55" s="2">
        <v>2.4234953703703706E-3</v>
      </c>
      <c r="BK55" s="2">
        <v>2.480787037037037E-3</v>
      </c>
      <c r="BL55" s="2">
        <v>2.5888888888888888E-3</v>
      </c>
      <c r="BM55" s="2">
        <v>2.599189814814815E-3</v>
      </c>
      <c r="BN55" s="2">
        <v>2.5888888888888888E-3</v>
      </c>
      <c r="BO55" s="2">
        <v>2.5976851851851851E-3</v>
      </c>
      <c r="BP55" s="2">
        <v>2.563888888888889E-3</v>
      </c>
      <c r="BQ55" s="2">
        <v>2.5430555555555558E-3</v>
      </c>
      <c r="BR55" s="2">
        <v>2.5876157407407406E-3</v>
      </c>
      <c r="BS55" s="2">
        <v>2.4755787037037038E-3</v>
      </c>
      <c r="BT55" s="2">
        <v>2.4987268518518518E-3</v>
      </c>
    </row>
    <row r="56" spans="2:72" x14ac:dyDescent="0.2">
      <c r="B56" s="5">
        <v>51</v>
      </c>
      <c r="C56" s="1">
        <v>59</v>
      </c>
      <c r="D56" s="1" t="s">
        <v>94</v>
      </c>
      <c r="E56" s="3">
        <v>1974</v>
      </c>
      <c r="F56" s="3" t="s">
        <v>1</v>
      </c>
      <c r="G56" s="3">
        <v>21</v>
      </c>
      <c r="H56" s="1" t="s">
        <v>95</v>
      </c>
      <c r="I56" s="7">
        <v>0.14927407407407409</v>
      </c>
      <c r="J56" s="2">
        <v>3.0006944444444443E-3</v>
      </c>
      <c r="K56" s="2">
        <v>2.3668981481481479E-3</v>
      </c>
      <c r="L56" s="2">
        <v>2.3446759259259258E-3</v>
      </c>
      <c r="M56" s="2">
        <v>2.3020833333333335E-3</v>
      </c>
      <c r="N56" s="2">
        <v>2.3193287037037037E-3</v>
      </c>
      <c r="O56" s="2">
        <v>2.3619212962962964E-3</v>
      </c>
      <c r="P56" s="2">
        <v>2.4076388888888888E-3</v>
      </c>
      <c r="Q56" s="2">
        <v>2.3865740740740739E-3</v>
      </c>
      <c r="R56" s="2">
        <v>2.3243055555555556E-3</v>
      </c>
      <c r="S56" s="2">
        <v>2.3575231481481481E-3</v>
      </c>
      <c r="T56" s="2">
        <v>2.3380787037037038E-3</v>
      </c>
      <c r="U56" s="2">
        <v>2.3756944444444446E-3</v>
      </c>
      <c r="V56" s="2">
        <v>2.3627314814814817E-3</v>
      </c>
      <c r="W56" s="2">
        <v>2.3320601851851848E-3</v>
      </c>
      <c r="X56" s="2">
        <v>2.3459490740740741E-3</v>
      </c>
      <c r="Y56" s="2">
        <v>2.3434027777777776E-3</v>
      </c>
      <c r="Z56" s="2">
        <v>2.3557870370370369E-3</v>
      </c>
      <c r="AA56" s="2">
        <v>2.3569444444444445E-3</v>
      </c>
      <c r="AB56" s="2">
        <v>2.3600694444444446E-3</v>
      </c>
      <c r="AC56" s="2">
        <v>2.3868055555555556E-3</v>
      </c>
      <c r="AD56" s="2">
        <v>2.3876157407407409E-3</v>
      </c>
      <c r="AE56" s="2">
        <v>2.3921296296296295E-3</v>
      </c>
      <c r="AF56" s="2">
        <v>2.3829861111111109E-3</v>
      </c>
      <c r="AG56" s="2">
        <v>2.3932870370370371E-3</v>
      </c>
      <c r="AH56" s="2">
        <v>2.3725694444444445E-3</v>
      </c>
      <c r="AI56" s="2">
        <v>2.3751157407407406E-3</v>
      </c>
      <c r="AJ56" s="2">
        <v>2.3731481481481481E-3</v>
      </c>
      <c r="AK56" s="2">
        <v>2.3886574074074075E-3</v>
      </c>
      <c r="AL56" s="2">
        <v>2.3611111111111111E-3</v>
      </c>
      <c r="AM56" s="2">
        <v>2.3763888888888893E-3</v>
      </c>
      <c r="AN56" s="2">
        <v>2.4107638888888889E-3</v>
      </c>
      <c r="AO56" s="2">
        <v>2.3949074074074072E-3</v>
      </c>
      <c r="AP56" s="2">
        <v>2.3693287037037038E-3</v>
      </c>
      <c r="AQ56" s="2">
        <v>2.3259259259259262E-3</v>
      </c>
      <c r="AR56" s="2">
        <v>2.3408564814814815E-3</v>
      </c>
      <c r="AS56" s="2">
        <v>2.3186342592592594E-3</v>
      </c>
      <c r="AT56" s="2">
        <v>2.318171296296296E-3</v>
      </c>
      <c r="AU56" s="2">
        <v>2.3642361111111112E-3</v>
      </c>
      <c r="AV56" s="2">
        <v>2.3289351851851852E-3</v>
      </c>
      <c r="AW56" s="2">
        <v>2.3739583333333334E-3</v>
      </c>
      <c r="AX56" s="2">
        <v>2.3457175925925924E-3</v>
      </c>
      <c r="AY56" s="2">
        <v>2.4320601851851851E-3</v>
      </c>
      <c r="AZ56" s="2">
        <v>2.3957175925925925E-3</v>
      </c>
      <c r="BA56" s="2">
        <v>2.3879629629629628E-3</v>
      </c>
      <c r="BB56" s="2">
        <v>2.3741898148148147E-3</v>
      </c>
      <c r="BC56" s="2">
        <v>2.3368055555555559E-3</v>
      </c>
      <c r="BD56" s="2">
        <v>2.3331018518518518E-3</v>
      </c>
      <c r="BE56" s="2">
        <v>2.3677083333333332E-3</v>
      </c>
      <c r="BF56" s="2">
        <v>2.3516203703703707E-3</v>
      </c>
      <c r="BG56" s="2">
        <v>2.3446759259259258E-3</v>
      </c>
      <c r="BH56" s="2">
        <v>2.3555555555555556E-3</v>
      </c>
      <c r="BI56" s="2">
        <v>2.3512731481481479E-3</v>
      </c>
      <c r="BJ56" s="2">
        <v>2.3368055555555559E-3</v>
      </c>
      <c r="BK56" s="2">
        <v>2.3505787037037037E-3</v>
      </c>
      <c r="BL56" s="2">
        <v>2.3729166666666664E-3</v>
      </c>
      <c r="BM56" s="2">
        <v>2.3381944444444444E-3</v>
      </c>
      <c r="BN56" s="2">
        <v>2.4439814814814814E-3</v>
      </c>
      <c r="BO56" s="2">
        <v>2.3814814814814814E-3</v>
      </c>
      <c r="BP56" s="2">
        <v>2.3884259259259262E-3</v>
      </c>
      <c r="BQ56" s="2">
        <v>2.3796296296296295E-3</v>
      </c>
      <c r="BR56" s="2">
        <v>2.3765046296296295E-3</v>
      </c>
      <c r="BS56" s="2">
        <v>2.3112268518518521E-3</v>
      </c>
      <c r="BT56" s="2">
        <v>2.1405092592592591E-3</v>
      </c>
    </row>
    <row r="57" spans="2:72" x14ac:dyDescent="0.2">
      <c r="B57" s="5">
        <v>52</v>
      </c>
      <c r="C57" s="1">
        <v>42</v>
      </c>
      <c r="D57" s="1" t="s">
        <v>96</v>
      </c>
      <c r="E57" s="3">
        <v>1959</v>
      </c>
      <c r="F57" s="3" t="s">
        <v>38</v>
      </c>
      <c r="G57" s="3">
        <v>7</v>
      </c>
      <c r="H57" s="1" t="s">
        <v>97</v>
      </c>
      <c r="I57" s="7">
        <v>0.14936990740740741</v>
      </c>
      <c r="J57" s="2">
        <v>2.3563657407407409E-3</v>
      </c>
      <c r="K57" s="2">
        <v>1.9824074074074076E-3</v>
      </c>
      <c r="L57" s="2">
        <v>2.0125E-3</v>
      </c>
      <c r="M57" s="2">
        <v>2.0458333333333331E-3</v>
      </c>
      <c r="N57" s="2">
        <v>2.0549768518518517E-3</v>
      </c>
      <c r="O57" s="2">
        <v>2.087615740740741E-3</v>
      </c>
      <c r="P57" s="2">
        <v>2.1425925925925926E-3</v>
      </c>
      <c r="Q57" s="2">
        <v>2.1314814814814812E-3</v>
      </c>
      <c r="R57" s="2">
        <v>2.1516203703703701E-3</v>
      </c>
      <c r="S57" s="2">
        <v>2.0914351851851853E-3</v>
      </c>
      <c r="T57" s="2">
        <v>2.1584490740740739E-3</v>
      </c>
      <c r="U57" s="2">
        <v>2.2209490740740744E-3</v>
      </c>
      <c r="V57" s="2">
        <v>2.2228009259259258E-3</v>
      </c>
      <c r="W57" s="2">
        <v>2.2438657407407407E-3</v>
      </c>
      <c r="X57" s="2">
        <v>2.2099537037037036E-3</v>
      </c>
      <c r="Y57" s="2">
        <v>2.1895833333333333E-3</v>
      </c>
      <c r="Z57" s="2">
        <v>2.2246527777777777E-3</v>
      </c>
      <c r="AA57" s="2">
        <v>2.1458333333333334E-3</v>
      </c>
      <c r="AB57" s="2">
        <v>2.186226851851852E-3</v>
      </c>
      <c r="AC57" s="2">
        <v>2.2061342592592592E-3</v>
      </c>
      <c r="AD57" s="2">
        <v>2.3030092592592594E-3</v>
      </c>
      <c r="AE57" s="2">
        <v>2.2921296296296296E-3</v>
      </c>
      <c r="AF57" s="2">
        <v>2.2427083333333331E-3</v>
      </c>
      <c r="AG57" s="2">
        <v>2.3046296296296296E-3</v>
      </c>
      <c r="AH57" s="2">
        <v>2.306597222222222E-3</v>
      </c>
      <c r="AI57" s="2">
        <v>2.3150462962962964E-3</v>
      </c>
      <c r="AJ57" s="2">
        <v>2.2520833333333334E-3</v>
      </c>
      <c r="AK57" s="2">
        <v>2.2782407407407408E-3</v>
      </c>
      <c r="AL57" s="2">
        <v>2.2930555555555556E-3</v>
      </c>
      <c r="AM57" s="2">
        <v>2.3291666666666665E-3</v>
      </c>
      <c r="AN57" s="2">
        <v>2.4432870370370372E-3</v>
      </c>
      <c r="AO57" s="2">
        <v>2.4353009259259258E-3</v>
      </c>
      <c r="AP57" s="2">
        <v>2.3626157407407406E-3</v>
      </c>
      <c r="AQ57" s="2">
        <v>2.4318287037037038E-3</v>
      </c>
      <c r="AR57" s="2">
        <v>2.4153935185185185E-3</v>
      </c>
      <c r="AS57" s="2">
        <v>2.3846064814814815E-3</v>
      </c>
      <c r="AT57" s="2">
        <v>2.375578703703704E-3</v>
      </c>
      <c r="AU57" s="2">
        <v>2.5215277777777779E-3</v>
      </c>
      <c r="AV57" s="2">
        <v>2.3802083333333336E-3</v>
      </c>
      <c r="AW57" s="2">
        <v>2.4373842592592594E-3</v>
      </c>
      <c r="AX57" s="2">
        <v>2.4474537037037039E-3</v>
      </c>
      <c r="AY57" s="2">
        <v>2.5064814814814815E-3</v>
      </c>
      <c r="AZ57" s="2">
        <v>2.3819444444444448E-3</v>
      </c>
      <c r="BA57" s="2">
        <v>2.5570601851851852E-3</v>
      </c>
      <c r="BB57" s="2">
        <v>2.4668981481481482E-3</v>
      </c>
      <c r="BC57" s="2">
        <v>2.4996527777777777E-3</v>
      </c>
      <c r="BD57" s="2">
        <v>2.5692129629629628E-3</v>
      </c>
      <c r="BE57" s="2">
        <v>2.5256944444444446E-3</v>
      </c>
      <c r="BF57" s="2">
        <v>2.5643518518518519E-3</v>
      </c>
      <c r="BG57" s="2">
        <v>2.6152777777777776E-3</v>
      </c>
      <c r="BH57" s="2">
        <v>2.5295138888888889E-3</v>
      </c>
      <c r="BI57" s="2">
        <v>2.5672453703703703E-3</v>
      </c>
      <c r="BJ57" s="2">
        <v>2.5099537037037035E-3</v>
      </c>
      <c r="BK57" s="2">
        <v>2.6108796296296297E-3</v>
      </c>
      <c r="BL57" s="2">
        <v>2.6585648148148146E-3</v>
      </c>
      <c r="BM57" s="2">
        <v>2.6946759259259255E-3</v>
      </c>
      <c r="BN57" s="2">
        <v>2.6993055555555555E-3</v>
      </c>
      <c r="BO57" s="2">
        <v>2.7078703703703705E-3</v>
      </c>
      <c r="BP57" s="2">
        <v>2.6606481481481481E-3</v>
      </c>
      <c r="BQ57" s="2">
        <v>2.5997685185185182E-3</v>
      </c>
      <c r="BR57" s="2">
        <v>2.6615740740740736E-3</v>
      </c>
      <c r="BS57" s="2">
        <v>2.6778935185185187E-3</v>
      </c>
      <c r="BT57" s="2">
        <v>2.4885416666666667E-3</v>
      </c>
    </row>
    <row r="58" spans="2:72" x14ac:dyDescent="0.2">
      <c r="B58" s="5">
        <v>53</v>
      </c>
      <c r="C58" s="1">
        <v>26</v>
      </c>
      <c r="D58" s="1" t="s">
        <v>98</v>
      </c>
      <c r="E58" s="3">
        <v>1963</v>
      </c>
      <c r="F58" s="3" t="s">
        <v>38</v>
      </c>
      <c r="G58" s="3">
        <v>8</v>
      </c>
      <c r="H58" s="1" t="s">
        <v>99</v>
      </c>
      <c r="I58" s="7">
        <v>0.14952210648148148</v>
      </c>
      <c r="J58" s="2">
        <v>2.6159722222222222E-3</v>
      </c>
      <c r="K58" s="2">
        <v>2.0574074074074075E-3</v>
      </c>
      <c r="L58" s="2">
        <v>2.0228009259259257E-3</v>
      </c>
      <c r="M58" s="2">
        <v>2.023148148148148E-3</v>
      </c>
      <c r="N58" s="2">
        <v>2.0082175925925927E-3</v>
      </c>
      <c r="O58" s="2">
        <v>2.0019675925925925E-3</v>
      </c>
      <c r="P58" s="2">
        <v>2.0788194444444443E-3</v>
      </c>
      <c r="Q58" s="2">
        <v>2.1111111111111109E-3</v>
      </c>
      <c r="R58" s="2">
        <v>2.0707175925925923E-3</v>
      </c>
      <c r="S58" s="2">
        <v>2.0247685185185186E-3</v>
      </c>
      <c r="T58" s="2">
        <v>2.0853009259259258E-3</v>
      </c>
      <c r="U58" s="2">
        <v>2.033217592592593E-3</v>
      </c>
      <c r="V58" s="2">
        <v>2.0685185185185186E-3</v>
      </c>
      <c r="W58" s="2">
        <v>2.0817129629629627E-3</v>
      </c>
      <c r="X58" s="2">
        <v>2.3496527777777778E-3</v>
      </c>
      <c r="Y58" s="2">
        <v>2.0516203703703708E-3</v>
      </c>
      <c r="Z58" s="2">
        <v>2.0600694444444447E-3</v>
      </c>
      <c r="AA58" s="2">
        <v>2.1121527777777779E-3</v>
      </c>
      <c r="AB58" s="2">
        <v>2.1614583333333334E-3</v>
      </c>
      <c r="AC58" s="2">
        <v>2.1491898148148147E-3</v>
      </c>
      <c r="AD58" s="2">
        <v>2.173726851851852E-3</v>
      </c>
      <c r="AE58" s="2">
        <v>2.1409722222222225E-3</v>
      </c>
      <c r="AF58" s="2">
        <v>2.1945601851851852E-3</v>
      </c>
      <c r="AG58" s="2">
        <v>2.204398148148148E-3</v>
      </c>
      <c r="AH58" s="2">
        <v>2.2896990740740738E-3</v>
      </c>
      <c r="AI58" s="2">
        <v>2.2322916666666667E-3</v>
      </c>
      <c r="AJ58" s="2">
        <v>2.2178240740740739E-3</v>
      </c>
      <c r="AK58" s="2">
        <v>2.2342592592592592E-3</v>
      </c>
      <c r="AL58" s="2">
        <v>2.1909722222222222E-3</v>
      </c>
      <c r="AM58" s="2">
        <v>2.1925925925925928E-3</v>
      </c>
      <c r="AN58" s="2">
        <v>2.2026620370370373E-3</v>
      </c>
      <c r="AO58" s="2">
        <v>2.5822916666666668E-3</v>
      </c>
      <c r="AP58" s="2">
        <v>2.5109953703703705E-3</v>
      </c>
      <c r="AQ58" s="2">
        <v>2.4730324074074077E-3</v>
      </c>
      <c r="AR58" s="2">
        <v>2.3871527777777775E-3</v>
      </c>
      <c r="AS58" s="2">
        <v>2.3813657407407408E-3</v>
      </c>
      <c r="AT58" s="2">
        <v>2.7480324074074074E-3</v>
      </c>
      <c r="AU58" s="2">
        <v>2.5023148148148149E-3</v>
      </c>
      <c r="AV58" s="2">
        <v>2.8731481481481485E-3</v>
      </c>
      <c r="AW58" s="2">
        <v>2.5901620370370371E-3</v>
      </c>
      <c r="AX58" s="2">
        <v>2.3751157407407406E-3</v>
      </c>
      <c r="AY58" s="2">
        <v>2.7559027777777777E-3</v>
      </c>
      <c r="AZ58" s="2">
        <v>2.6386574074074073E-3</v>
      </c>
      <c r="BA58" s="2">
        <v>2.492939814814815E-3</v>
      </c>
      <c r="BB58" s="2">
        <v>2.5662037037037038E-3</v>
      </c>
      <c r="BC58" s="2">
        <v>2.599074074074074E-3</v>
      </c>
      <c r="BD58" s="2">
        <v>2.6940972222222223E-3</v>
      </c>
      <c r="BE58" s="2">
        <v>2.5122685185185183E-3</v>
      </c>
      <c r="BF58" s="2">
        <v>2.633333333333333E-3</v>
      </c>
      <c r="BG58" s="2">
        <v>2.4828703703703705E-3</v>
      </c>
      <c r="BH58" s="2">
        <v>2.4383101851851853E-3</v>
      </c>
      <c r="BI58" s="2">
        <v>2.8880787037037035E-3</v>
      </c>
      <c r="BJ58" s="2">
        <v>2.5239583333333333E-3</v>
      </c>
      <c r="BK58" s="2">
        <v>3.1119212962962962E-3</v>
      </c>
      <c r="BL58" s="2">
        <v>2.9973379629629634E-3</v>
      </c>
      <c r="BM58" s="2">
        <v>2.6302083333333334E-3</v>
      </c>
      <c r="BN58" s="2">
        <v>3.2309027777777774E-3</v>
      </c>
      <c r="BO58" s="2">
        <v>2.5072916666666668E-3</v>
      </c>
      <c r="BP58" s="2">
        <v>2.5094907407407405E-3</v>
      </c>
      <c r="BQ58" s="2">
        <v>2.4805555555555557E-3</v>
      </c>
      <c r="BR58" s="2">
        <v>2.3832175925925926E-3</v>
      </c>
      <c r="BS58" s="2">
        <v>2.3564814814814815E-3</v>
      </c>
      <c r="BT58" s="2">
        <v>2.2243055555555553E-3</v>
      </c>
    </row>
    <row r="59" spans="2:72" x14ac:dyDescent="0.2">
      <c r="B59" s="5">
        <v>54</v>
      </c>
      <c r="C59" s="1">
        <v>53</v>
      </c>
      <c r="D59" s="1" t="s">
        <v>100</v>
      </c>
      <c r="E59" s="3">
        <v>1958</v>
      </c>
      <c r="F59" s="3" t="s">
        <v>38</v>
      </c>
      <c r="G59" s="3">
        <v>9</v>
      </c>
      <c r="H59" s="1" t="s">
        <v>47</v>
      </c>
      <c r="I59" s="7">
        <v>0.14986122685185185</v>
      </c>
      <c r="J59" s="2">
        <v>2.7805555555555552E-3</v>
      </c>
      <c r="K59" s="2">
        <v>2.2105324074074072E-3</v>
      </c>
      <c r="L59" s="2">
        <v>2.2561342592592594E-3</v>
      </c>
      <c r="M59" s="2">
        <v>2.2938657407407408E-3</v>
      </c>
      <c r="N59" s="2">
        <v>2.2893518518518519E-3</v>
      </c>
      <c r="O59" s="2">
        <v>2.2752314814814818E-3</v>
      </c>
      <c r="P59" s="2">
        <v>2.2513888888888891E-3</v>
      </c>
      <c r="Q59" s="2">
        <v>2.252777777777778E-3</v>
      </c>
      <c r="R59" s="2">
        <v>2.2905092592592591E-3</v>
      </c>
      <c r="S59" s="2">
        <v>2.2578703703703702E-3</v>
      </c>
      <c r="T59" s="2">
        <v>2.2627314814814815E-3</v>
      </c>
      <c r="U59" s="2">
        <v>2.2921296296296296E-3</v>
      </c>
      <c r="V59" s="2">
        <v>2.2685185185185182E-3</v>
      </c>
      <c r="W59" s="2">
        <v>2.2699074074074076E-3</v>
      </c>
      <c r="X59" s="2">
        <v>2.3089120370370368E-3</v>
      </c>
      <c r="Y59" s="2">
        <v>2.2850694444444442E-3</v>
      </c>
      <c r="Z59" s="2">
        <v>2.2552083333333335E-3</v>
      </c>
      <c r="AA59" s="2">
        <v>2.354861111111111E-3</v>
      </c>
      <c r="AB59" s="2">
        <v>2.3224537037037037E-3</v>
      </c>
      <c r="AC59" s="2">
        <v>2.2634259259259261E-3</v>
      </c>
      <c r="AD59" s="2">
        <v>2.2359953703703704E-3</v>
      </c>
      <c r="AE59" s="2">
        <v>2.2730324074074072E-3</v>
      </c>
      <c r="AF59" s="2">
        <v>2.2645833333333333E-3</v>
      </c>
      <c r="AG59" s="2">
        <v>2.2609953703703702E-3</v>
      </c>
      <c r="AH59" s="2">
        <v>2.2928240740740743E-3</v>
      </c>
      <c r="AI59" s="2">
        <v>2.327199074074074E-3</v>
      </c>
      <c r="AJ59" s="2">
        <v>2.4628472222222222E-3</v>
      </c>
      <c r="AK59" s="2">
        <v>2.2826388888888887E-3</v>
      </c>
      <c r="AL59" s="2">
        <v>2.2715277777777777E-3</v>
      </c>
      <c r="AM59" s="2">
        <v>2.3083333333333332E-3</v>
      </c>
      <c r="AN59" s="2">
        <v>2.4026620370370369E-3</v>
      </c>
      <c r="AO59" s="2">
        <v>2.3542824074074074E-3</v>
      </c>
      <c r="AP59" s="2">
        <v>2.3555555555555556E-3</v>
      </c>
      <c r="AQ59" s="2">
        <v>2.3497685185185184E-3</v>
      </c>
      <c r="AR59" s="2">
        <v>2.4688657407407407E-3</v>
      </c>
      <c r="AS59" s="2">
        <v>2.3163194444444446E-3</v>
      </c>
      <c r="AT59" s="2">
        <v>2.3319444444444446E-3</v>
      </c>
      <c r="AU59" s="2">
        <v>2.3505787037037037E-3</v>
      </c>
      <c r="AV59" s="2">
        <v>2.3515046296296296E-3</v>
      </c>
      <c r="AW59" s="2">
        <v>2.6740740740740739E-3</v>
      </c>
      <c r="AX59" s="2">
        <v>2.3553240740740739E-3</v>
      </c>
      <c r="AY59" s="2">
        <v>2.3071759259259261E-3</v>
      </c>
      <c r="AZ59" s="2">
        <v>2.3372685185185185E-3</v>
      </c>
      <c r="BA59" s="2">
        <v>2.3246527777777779E-3</v>
      </c>
      <c r="BB59" s="2">
        <v>2.3862268518518521E-3</v>
      </c>
      <c r="BC59" s="2">
        <v>2.6332175925925928E-3</v>
      </c>
      <c r="BD59" s="2">
        <v>2.3971064814814814E-3</v>
      </c>
      <c r="BE59" s="2">
        <v>2.4920138888888887E-3</v>
      </c>
      <c r="BF59" s="2">
        <v>2.4662037037037035E-3</v>
      </c>
      <c r="BG59" s="2">
        <v>2.4346064814814816E-3</v>
      </c>
      <c r="BH59" s="2">
        <v>2.4435185185185189E-3</v>
      </c>
      <c r="BI59" s="2">
        <v>2.4894675925925926E-3</v>
      </c>
      <c r="BJ59" s="2">
        <v>2.4416666666666666E-3</v>
      </c>
      <c r="BK59" s="2">
        <v>2.5282407407407411E-3</v>
      </c>
      <c r="BL59" s="2">
        <v>2.7611111111111113E-3</v>
      </c>
      <c r="BM59" s="2">
        <v>2.6300925925925923E-3</v>
      </c>
      <c r="BN59" s="2">
        <v>2.6165509259259262E-3</v>
      </c>
      <c r="BO59" s="2">
        <v>2.5415509259259258E-3</v>
      </c>
      <c r="BP59" s="2">
        <v>2.5472222222222224E-3</v>
      </c>
      <c r="BQ59" s="2">
        <v>2.4730324074074077E-3</v>
      </c>
      <c r="BR59" s="2">
        <v>2.4568287037037037E-3</v>
      </c>
      <c r="BS59" s="2">
        <v>2.4008101851851851E-3</v>
      </c>
      <c r="BT59" s="2">
        <v>2.4204861111111111E-3</v>
      </c>
    </row>
    <row r="60" spans="2:72" x14ac:dyDescent="0.2">
      <c r="B60" s="5">
        <v>55</v>
      </c>
      <c r="C60" s="1">
        <v>70</v>
      </c>
      <c r="D60" s="1" t="s">
        <v>101</v>
      </c>
      <c r="E60" s="3">
        <v>1978</v>
      </c>
      <c r="F60" s="3" t="s">
        <v>8</v>
      </c>
      <c r="G60" s="3">
        <v>19</v>
      </c>
      <c r="H60" s="1" t="s">
        <v>102</v>
      </c>
      <c r="I60" s="7">
        <v>0.14988020833333335</v>
      </c>
      <c r="J60" s="2">
        <v>2.6684027777777778E-3</v>
      </c>
      <c r="K60" s="2">
        <v>2.1104166666666667E-3</v>
      </c>
      <c r="L60" s="2">
        <v>2.0491898148148149E-3</v>
      </c>
      <c r="M60" s="2">
        <v>2.1083333333333332E-3</v>
      </c>
      <c r="N60" s="2">
        <v>2.1265046296296297E-3</v>
      </c>
      <c r="O60" s="2">
        <v>2.1032407407407406E-3</v>
      </c>
      <c r="P60" s="2">
        <v>2.1254629629629631E-3</v>
      </c>
      <c r="Q60" s="2">
        <v>2.1355324074074076E-3</v>
      </c>
      <c r="R60" s="2">
        <v>2.1238425925925925E-3</v>
      </c>
      <c r="S60" s="2">
        <v>2.1055555555555554E-3</v>
      </c>
      <c r="T60" s="2">
        <v>2.1450231481481481E-3</v>
      </c>
      <c r="U60" s="2">
        <v>2.1181712962962964E-3</v>
      </c>
      <c r="V60" s="2">
        <v>2.154050925925926E-3</v>
      </c>
      <c r="W60" s="2">
        <v>2.1733796296296297E-3</v>
      </c>
      <c r="X60" s="2">
        <v>2.1945601851851852E-3</v>
      </c>
      <c r="Y60" s="2">
        <v>2.1372685185185184E-3</v>
      </c>
      <c r="Z60" s="2">
        <v>2.2549768518518522E-3</v>
      </c>
      <c r="AA60" s="2">
        <v>2.1709490740740743E-3</v>
      </c>
      <c r="AB60" s="2">
        <v>2.2818287037037034E-3</v>
      </c>
      <c r="AC60" s="2">
        <v>2.2711805555555558E-3</v>
      </c>
      <c r="AD60" s="2">
        <v>2.2552083333333335E-3</v>
      </c>
      <c r="AE60" s="2">
        <v>2.2099537037037036E-3</v>
      </c>
      <c r="AF60" s="2">
        <v>2.2253472222222219E-3</v>
      </c>
      <c r="AG60" s="2">
        <v>2.2230324074074075E-3</v>
      </c>
      <c r="AH60" s="2">
        <v>2.2271990740740742E-3</v>
      </c>
      <c r="AI60" s="2">
        <v>2.2462962962962961E-3</v>
      </c>
      <c r="AJ60" s="2">
        <v>2.2143518518518519E-3</v>
      </c>
      <c r="AK60" s="2">
        <v>2.2160879629629631E-3</v>
      </c>
      <c r="AL60" s="2">
        <v>2.2755787037037037E-3</v>
      </c>
      <c r="AM60" s="2">
        <v>2.3442129629629629E-3</v>
      </c>
      <c r="AN60" s="2">
        <v>2.3011574074074076E-3</v>
      </c>
      <c r="AO60" s="2">
        <v>2.3140046296296298E-3</v>
      </c>
      <c r="AP60" s="2">
        <v>2.2960648148148146E-3</v>
      </c>
      <c r="AQ60" s="2">
        <v>2.3910879629629629E-3</v>
      </c>
      <c r="AR60" s="2">
        <v>2.4174768518518516E-3</v>
      </c>
      <c r="AS60" s="2">
        <v>2.4674768518518522E-3</v>
      </c>
      <c r="AT60" s="2">
        <v>2.4414351851851849E-3</v>
      </c>
      <c r="AU60" s="2">
        <v>2.4231481481481478E-3</v>
      </c>
      <c r="AV60" s="2">
        <v>2.4277777777777778E-3</v>
      </c>
      <c r="AW60" s="2">
        <v>2.4146990740740739E-3</v>
      </c>
      <c r="AX60" s="2">
        <v>2.4446759259259261E-3</v>
      </c>
      <c r="AY60" s="2">
        <v>2.4671296296296294E-3</v>
      </c>
      <c r="AZ60" s="2">
        <v>2.4200231481481481E-3</v>
      </c>
      <c r="BA60" s="2">
        <v>2.4805555555555557E-3</v>
      </c>
      <c r="BB60" s="2">
        <v>2.4589120370370372E-3</v>
      </c>
      <c r="BC60" s="2">
        <v>2.5361111111111109E-3</v>
      </c>
      <c r="BD60" s="2">
        <v>2.4798611111111111E-3</v>
      </c>
      <c r="BE60" s="2">
        <v>2.536689814814815E-3</v>
      </c>
      <c r="BF60" s="2">
        <v>2.6255787037037033E-3</v>
      </c>
      <c r="BG60" s="2">
        <v>2.6282407407407405E-3</v>
      </c>
      <c r="BH60" s="2">
        <v>2.6267361111111114E-3</v>
      </c>
      <c r="BI60" s="2">
        <v>2.5722222222222223E-3</v>
      </c>
      <c r="BJ60" s="2">
        <v>2.5305555555555554E-3</v>
      </c>
      <c r="BK60" s="2">
        <v>2.6203703703703706E-3</v>
      </c>
      <c r="BL60" s="2">
        <v>2.6465277777777776E-3</v>
      </c>
      <c r="BM60" s="2">
        <v>2.6681712962962965E-3</v>
      </c>
      <c r="BN60" s="2">
        <v>2.8173611111111112E-3</v>
      </c>
      <c r="BO60" s="2">
        <v>2.9038194444444445E-3</v>
      </c>
      <c r="BP60" s="2">
        <v>2.7844907407407406E-3</v>
      </c>
      <c r="BQ60" s="2">
        <v>2.7075231481481481E-3</v>
      </c>
      <c r="BR60" s="2">
        <v>2.752199074074074E-3</v>
      </c>
      <c r="BS60" s="2">
        <v>2.6938657407407402E-3</v>
      </c>
      <c r="BT60" s="2">
        <v>2.5896990740740737E-3</v>
      </c>
    </row>
    <row r="61" spans="2:72" x14ac:dyDescent="0.2">
      <c r="B61" s="5">
        <v>56</v>
      </c>
      <c r="C61" s="1">
        <v>112</v>
      </c>
      <c r="D61" s="1" t="s">
        <v>103</v>
      </c>
      <c r="E61" s="3">
        <v>1984</v>
      </c>
      <c r="F61" s="3" t="s">
        <v>8</v>
      </c>
      <c r="G61" s="3">
        <v>20</v>
      </c>
      <c r="H61" s="1" t="s">
        <v>104</v>
      </c>
      <c r="I61" s="7">
        <v>0.14989687500000001</v>
      </c>
      <c r="J61" s="2">
        <v>2.7437500000000001E-3</v>
      </c>
      <c r="K61" s="2">
        <v>2.1865740740740739E-3</v>
      </c>
      <c r="L61" s="2">
        <v>2.1582175925925927E-3</v>
      </c>
      <c r="M61" s="2">
        <v>2.1886574074074074E-3</v>
      </c>
      <c r="N61" s="2">
        <v>2.1619212962962963E-3</v>
      </c>
      <c r="O61" s="2">
        <v>2.177662037037037E-3</v>
      </c>
      <c r="P61" s="2">
        <v>2.1584490740740739E-3</v>
      </c>
      <c r="Q61" s="2">
        <v>2.2055555555555557E-3</v>
      </c>
      <c r="R61" s="2">
        <v>2.1363425925925929E-3</v>
      </c>
      <c r="S61" s="2">
        <v>2.1047453703703701E-3</v>
      </c>
      <c r="T61" s="2">
        <v>2.2072916666666669E-3</v>
      </c>
      <c r="U61" s="2">
        <v>2.1349537037037036E-3</v>
      </c>
      <c r="V61" s="2">
        <v>2.161574074074074E-3</v>
      </c>
      <c r="W61" s="2">
        <v>2.3209490740740738E-3</v>
      </c>
      <c r="X61" s="2">
        <v>2.1380787037037037E-3</v>
      </c>
      <c r="Y61" s="2">
        <v>2.102199074074074E-3</v>
      </c>
      <c r="Z61" s="2">
        <v>2.1480324074074075E-3</v>
      </c>
      <c r="AA61" s="2">
        <v>2.1164351851851852E-3</v>
      </c>
      <c r="AB61" s="2">
        <v>2.1321759259259258E-3</v>
      </c>
      <c r="AC61" s="2">
        <v>2.1094907407407408E-3</v>
      </c>
      <c r="AD61" s="2">
        <v>2.1462962962962959E-3</v>
      </c>
      <c r="AE61" s="2">
        <v>2.1282407407407409E-3</v>
      </c>
      <c r="AF61" s="2">
        <v>2.1350694444444442E-3</v>
      </c>
      <c r="AG61" s="2">
        <v>2.1476851851851852E-3</v>
      </c>
      <c r="AH61" s="2">
        <v>2.1400462962962961E-3</v>
      </c>
      <c r="AI61" s="2">
        <v>2.1519675925925925E-3</v>
      </c>
      <c r="AJ61" s="2">
        <v>2.1081018518518519E-3</v>
      </c>
      <c r="AK61" s="2">
        <v>2.1098379629629631E-3</v>
      </c>
      <c r="AL61" s="2">
        <v>2.3150462962962964E-3</v>
      </c>
      <c r="AM61" s="2">
        <v>2.1266203703703703E-3</v>
      </c>
      <c r="AN61" s="2">
        <v>2.19375E-3</v>
      </c>
      <c r="AO61" s="2">
        <v>2.1425925925925926E-3</v>
      </c>
      <c r="AP61" s="2">
        <v>2.1629629629629629E-3</v>
      </c>
      <c r="AQ61" s="2">
        <v>2.1532407407407407E-3</v>
      </c>
      <c r="AR61" s="2">
        <v>2.1159722222222222E-3</v>
      </c>
      <c r="AS61" s="2">
        <v>2.4013888888888891E-3</v>
      </c>
      <c r="AT61" s="2">
        <v>2.1091435185185184E-3</v>
      </c>
      <c r="AU61" s="2">
        <v>2.1377314814814813E-3</v>
      </c>
      <c r="AV61" s="2">
        <v>2.1697916666666667E-3</v>
      </c>
      <c r="AW61" s="2">
        <v>2.1655092592592589E-3</v>
      </c>
      <c r="AX61" s="2">
        <v>2.2484953703703703E-3</v>
      </c>
      <c r="AY61" s="2">
        <v>2.2092592592592593E-3</v>
      </c>
      <c r="AZ61" s="2">
        <v>2.2501157407407405E-3</v>
      </c>
      <c r="BA61" s="2">
        <v>3.0932870370370372E-3</v>
      </c>
      <c r="BB61" s="2">
        <v>2.4478009259259258E-3</v>
      </c>
      <c r="BC61" s="2">
        <v>2.3295138888888888E-3</v>
      </c>
      <c r="BD61" s="2">
        <v>2.3439814814814812E-3</v>
      </c>
      <c r="BE61" s="2">
        <v>2.5613425925925929E-3</v>
      </c>
      <c r="BF61" s="2">
        <v>2.6035879629629629E-3</v>
      </c>
      <c r="BG61" s="2">
        <v>2.524074074074074E-3</v>
      </c>
      <c r="BH61" s="2">
        <v>2.7372685185185187E-3</v>
      </c>
      <c r="BI61" s="2">
        <v>2.7274305555555559E-3</v>
      </c>
      <c r="BJ61" s="2">
        <v>2.9287037037037038E-3</v>
      </c>
      <c r="BK61" s="2">
        <v>3.236574074074074E-3</v>
      </c>
      <c r="BL61" s="2">
        <v>2.8927083333333335E-3</v>
      </c>
      <c r="BM61" s="2">
        <v>2.9114583333333332E-3</v>
      </c>
      <c r="BN61" s="2">
        <v>2.9401620370370367E-3</v>
      </c>
      <c r="BO61" s="2">
        <v>2.9333333333333334E-3</v>
      </c>
      <c r="BP61" s="2">
        <v>2.973726851851852E-3</v>
      </c>
      <c r="BQ61" s="2">
        <v>3.1115740740740743E-3</v>
      </c>
      <c r="BR61" s="2">
        <v>3.4042824074074075E-3</v>
      </c>
      <c r="BS61" s="2">
        <v>2.9125000000000002E-3</v>
      </c>
      <c r="BT61" s="2">
        <v>2.5221064814814815E-3</v>
      </c>
    </row>
    <row r="62" spans="2:72" x14ac:dyDescent="0.2">
      <c r="B62" s="5">
        <v>57</v>
      </c>
      <c r="C62" s="1">
        <v>18</v>
      </c>
      <c r="D62" s="1" t="s">
        <v>105</v>
      </c>
      <c r="E62" s="3">
        <v>1967</v>
      </c>
      <c r="F62" s="3" t="s">
        <v>1</v>
      </c>
      <c r="G62" s="3">
        <v>22</v>
      </c>
      <c r="H62" s="1" t="s">
        <v>53</v>
      </c>
      <c r="I62" s="7">
        <v>0.15045497685185186</v>
      </c>
      <c r="J62" s="2">
        <v>2.6531249999999997E-3</v>
      </c>
      <c r="K62" s="2">
        <v>2.0555555555555557E-3</v>
      </c>
      <c r="L62" s="2">
        <v>2.055324074074074E-3</v>
      </c>
      <c r="M62" s="2">
        <v>2.1508101851851853E-3</v>
      </c>
      <c r="N62" s="2">
        <v>2.1508101851851853E-3</v>
      </c>
      <c r="O62" s="2">
        <v>2.1715277777777779E-3</v>
      </c>
      <c r="P62" s="2">
        <v>2.1844907407407408E-3</v>
      </c>
      <c r="Q62" s="2">
        <v>2.1527777777777778E-3</v>
      </c>
      <c r="R62" s="2">
        <v>2.150462962962963E-3</v>
      </c>
      <c r="S62" s="2">
        <v>2.135416666666667E-3</v>
      </c>
      <c r="T62" s="2">
        <v>2.1518518518518518E-3</v>
      </c>
      <c r="U62" s="2">
        <v>2.1658564814814817E-3</v>
      </c>
      <c r="V62" s="2">
        <v>2.0886574074074076E-3</v>
      </c>
      <c r="W62" s="2">
        <v>2.1843750000000001E-3</v>
      </c>
      <c r="X62" s="2">
        <v>2.1942129629629633E-3</v>
      </c>
      <c r="Y62" s="2">
        <v>2.2185185185185185E-3</v>
      </c>
      <c r="Z62" s="2">
        <v>2.2065972222222222E-3</v>
      </c>
      <c r="AA62" s="2">
        <v>2.2276620370370371E-3</v>
      </c>
      <c r="AB62" s="2">
        <v>2.25775462962963E-3</v>
      </c>
      <c r="AC62" s="2">
        <v>2.1829861111111108E-3</v>
      </c>
      <c r="AD62" s="2">
        <v>2.2196759259259262E-3</v>
      </c>
      <c r="AE62" s="2">
        <v>2.2385416666666669E-3</v>
      </c>
      <c r="AF62" s="2">
        <v>2.2469907407407408E-3</v>
      </c>
      <c r="AG62" s="2">
        <v>2.2560185185185187E-3</v>
      </c>
      <c r="AH62" s="2">
        <v>2.2511574074074074E-3</v>
      </c>
      <c r="AI62" s="2">
        <v>2.3920138888888888E-3</v>
      </c>
      <c r="AJ62" s="2">
        <v>2.2783564814814815E-3</v>
      </c>
      <c r="AK62" s="2">
        <v>2.2741898148148148E-3</v>
      </c>
      <c r="AL62" s="2">
        <v>2.3138888888888888E-3</v>
      </c>
      <c r="AM62" s="2">
        <v>2.3795138888888889E-3</v>
      </c>
      <c r="AN62" s="2">
        <v>2.2893518518518519E-3</v>
      </c>
      <c r="AO62" s="2">
        <v>2.3021990740740741E-3</v>
      </c>
      <c r="AP62" s="2">
        <v>2.3055555555555555E-3</v>
      </c>
      <c r="AQ62" s="2">
        <v>2.6718750000000002E-3</v>
      </c>
      <c r="AR62" s="2">
        <v>2.2753472222222224E-3</v>
      </c>
      <c r="AS62" s="2">
        <v>2.2975694444444445E-3</v>
      </c>
      <c r="AT62" s="2">
        <v>2.3116898148148146E-3</v>
      </c>
      <c r="AU62" s="2">
        <v>2.3457175925925924E-3</v>
      </c>
      <c r="AV62" s="2">
        <v>2.3739583333333334E-3</v>
      </c>
      <c r="AW62" s="2">
        <v>2.3582175925925927E-3</v>
      </c>
      <c r="AX62" s="2">
        <v>2.382175925925926E-3</v>
      </c>
      <c r="AY62" s="2">
        <v>2.4180555555555557E-3</v>
      </c>
      <c r="AZ62" s="2">
        <v>2.4310185185185186E-3</v>
      </c>
      <c r="BA62" s="2">
        <v>2.5489583333333332E-3</v>
      </c>
      <c r="BB62" s="2">
        <v>2.4534722222222219E-3</v>
      </c>
      <c r="BC62" s="2">
        <v>2.5846064814814816E-3</v>
      </c>
      <c r="BD62" s="2">
        <v>2.4988425925925924E-3</v>
      </c>
      <c r="BE62" s="2">
        <v>2.5226851851851851E-3</v>
      </c>
      <c r="BF62" s="2">
        <v>2.586574074074074E-3</v>
      </c>
      <c r="BG62" s="2">
        <v>2.5390046296296293E-3</v>
      </c>
      <c r="BH62" s="2">
        <v>2.6178240740740741E-3</v>
      </c>
      <c r="BI62" s="2">
        <v>2.567939814814815E-3</v>
      </c>
      <c r="BJ62" s="2">
        <v>2.7408564814814813E-3</v>
      </c>
      <c r="BK62" s="2">
        <v>2.7883101851851853E-3</v>
      </c>
      <c r="BL62" s="2">
        <v>2.6774305555555557E-3</v>
      </c>
      <c r="BM62" s="2">
        <v>2.6975694444444447E-3</v>
      </c>
      <c r="BN62" s="2">
        <v>2.8953703703703706E-3</v>
      </c>
      <c r="BO62" s="2">
        <v>2.8640046296296295E-3</v>
      </c>
      <c r="BP62" s="2">
        <v>2.7776620370370368E-3</v>
      </c>
      <c r="BQ62" s="2">
        <v>2.8532407407407408E-3</v>
      </c>
      <c r="BR62" s="2">
        <v>2.8494212962962961E-3</v>
      </c>
      <c r="BS62" s="2">
        <v>2.6189814814814812E-3</v>
      </c>
      <c r="BT62" s="2">
        <v>2.42037037037037E-3</v>
      </c>
    </row>
    <row r="63" spans="2:72" x14ac:dyDescent="0.2">
      <c r="B63" s="5">
        <v>58</v>
      </c>
      <c r="C63" s="1">
        <v>114</v>
      </c>
      <c r="D63" s="1" t="s">
        <v>106</v>
      </c>
      <c r="E63" s="3">
        <v>1961</v>
      </c>
      <c r="F63" s="3" t="s">
        <v>38</v>
      </c>
      <c r="G63" s="3">
        <v>10</v>
      </c>
      <c r="I63" s="7">
        <v>0.1511824074074074</v>
      </c>
      <c r="J63" s="2">
        <v>2.7990740740740741E-3</v>
      </c>
      <c r="K63" s="2">
        <v>2.2037037037037038E-3</v>
      </c>
      <c r="L63" s="2">
        <v>2.2506944444444445E-3</v>
      </c>
      <c r="M63" s="2">
        <v>2.2913194444444443E-3</v>
      </c>
      <c r="N63" s="2">
        <v>2.2401620370370375E-3</v>
      </c>
      <c r="O63" s="2">
        <v>2.2791666666666668E-3</v>
      </c>
      <c r="P63" s="2">
        <v>2.2402777777777777E-3</v>
      </c>
      <c r="Q63" s="2">
        <v>2.2649305555555552E-3</v>
      </c>
      <c r="R63" s="2">
        <v>2.2693287037037035E-3</v>
      </c>
      <c r="S63" s="2">
        <v>2.244212962962963E-3</v>
      </c>
      <c r="T63" s="2">
        <v>2.2702546296296294E-3</v>
      </c>
      <c r="U63" s="2">
        <v>2.2525462962962963E-3</v>
      </c>
      <c r="V63" s="2">
        <v>2.2739583333333331E-3</v>
      </c>
      <c r="W63" s="2">
        <v>2.2586805555555554E-3</v>
      </c>
      <c r="X63" s="2">
        <v>2.2736111111111112E-3</v>
      </c>
      <c r="Y63" s="2">
        <v>2.3244212962962962E-3</v>
      </c>
      <c r="Z63" s="2">
        <v>2.2762731481481484E-3</v>
      </c>
      <c r="AA63" s="2">
        <v>2.2853009259259263E-3</v>
      </c>
      <c r="AB63" s="2">
        <v>2.2677083333333329E-3</v>
      </c>
      <c r="AC63" s="2">
        <v>2.2668981481481481E-3</v>
      </c>
      <c r="AD63" s="2">
        <v>2.2681712962962963E-3</v>
      </c>
      <c r="AE63" s="2">
        <v>2.2821759259259258E-3</v>
      </c>
      <c r="AF63" s="2">
        <v>2.2692129629629629E-3</v>
      </c>
      <c r="AG63" s="2">
        <v>2.3570601851851851E-3</v>
      </c>
      <c r="AH63" s="2">
        <v>2.2542824074074075E-3</v>
      </c>
      <c r="AI63" s="2">
        <v>2.2821759259259258E-3</v>
      </c>
      <c r="AJ63" s="2">
        <v>2.2923611111111113E-3</v>
      </c>
      <c r="AK63" s="2">
        <v>2.2685185185185182E-3</v>
      </c>
      <c r="AL63" s="2">
        <v>2.260763888888889E-3</v>
      </c>
      <c r="AM63" s="2">
        <v>2.2699074074074076E-3</v>
      </c>
      <c r="AN63" s="2">
        <v>2.3921296296296295E-3</v>
      </c>
      <c r="AO63" s="2">
        <v>2.295486111111111E-3</v>
      </c>
      <c r="AP63" s="2">
        <v>2.2973379629629633E-3</v>
      </c>
      <c r="AQ63" s="2">
        <v>2.3208333333333332E-3</v>
      </c>
      <c r="AR63" s="2">
        <v>2.3311342592592594E-3</v>
      </c>
      <c r="AS63" s="2">
        <v>2.3579861111111115E-3</v>
      </c>
      <c r="AT63" s="2">
        <v>2.4190972222222222E-3</v>
      </c>
      <c r="AU63" s="2">
        <v>2.4184027777777776E-3</v>
      </c>
      <c r="AV63" s="2">
        <v>2.417824074074074E-3</v>
      </c>
      <c r="AW63" s="2">
        <v>2.4631944444444445E-3</v>
      </c>
      <c r="AX63" s="2">
        <v>2.3563657407407409E-3</v>
      </c>
      <c r="AY63" s="2">
        <v>2.4234953703703706E-3</v>
      </c>
      <c r="AZ63" s="2">
        <v>2.4473379629629632E-3</v>
      </c>
      <c r="BA63" s="2">
        <v>2.488310185185185E-3</v>
      </c>
      <c r="BB63" s="2">
        <v>2.449537037037037E-3</v>
      </c>
      <c r="BC63" s="2">
        <v>2.4954861111111111E-3</v>
      </c>
      <c r="BD63" s="2">
        <v>2.496412037037037E-3</v>
      </c>
      <c r="BE63" s="2">
        <v>2.6505787037037036E-3</v>
      </c>
      <c r="BF63" s="2">
        <v>2.5053240740740743E-3</v>
      </c>
      <c r="BG63" s="2">
        <v>2.4863425925925925E-3</v>
      </c>
      <c r="BH63" s="2">
        <v>2.5134259259259263E-3</v>
      </c>
      <c r="BI63" s="2">
        <v>2.5466435185185184E-3</v>
      </c>
      <c r="BJ63" s="2">
        <v>2.6916666666666669E-3</v>
      </c>
      <c r="BK63" s="2">
        <v>2.5571759259259258E-3</v>
      </c>
      <c r="BL63" s="2">
        <v>2.6159722222222222E-3</v>
      </c>
      <c r="BM63" s="2">
        <v>2.6105324074074073E-3</v>
      </c>
      <c r="BN63" s="2">
        <v>2.6166666666666664E-3</v>
      </c>
      <c r="BO63" s="2">
        <v>2.6531249999999997E-3</v>
      </c>
      <c r="BP63" s="2">
        <v>2.6410879629629631E-3</v>
      </c>
      <c r="BQ63" s="2">
        <v>2.7274305555555559E-3</v>
      </c>
      <c r="BR63" s="2">
        <v>2.6810185185185188E-3</v>
      </c>
      <c r="BS63" s="2">
        <v>2.6465277777777776E-3</v>
      </c>
      <c r="BT63" s="2">
        <v>2.5320601851851854E-3</v>
      </c>
    </row>
    <row r="64" spans="2:72" x14ac:dyDescent="0.2">
      <c r="B64" s="5">
        <v>59</v>
      </c>
      <c r="C64" s="1">
        <v>96</v>
      </c>
      <c r="D64" s="1" t="s">
        <v>107</v>
      </c>
      <c r="E64" s="3">
        <v>1972</v>
      </c>
      <c r="F64" s="3" t="s">
        <v>1</v>
      </c>
      <c r="G64" s="3">
        <v>23</v>
      </c>
      <c r="H64" s="1" t="s">
        <v>108</v>
      </c>
      <c r="I64" s="7">
        <v>0.15121261574074074</v>
      </c>
      <c r="J64" s="2">
        <v>2.6101851851851854E-3</v>
      </c>
      <c r="K64" s="2">
        <v>2.0584490740740741E-3</v>
      </c>
      <c r="L64" s="2">
        <v>2.0209490740740739E-3</v>
      </c>
      <c r="M64" s="2">
        <v>2.0133101851851853E-3</v>
      </c>
      <c r="N64" s="2">
        <v>2.0170138888888889E-3</v>
      </c>
      <c r="O64" s="2">
        <v>1.9965277777777781E-3</v>
      </c>
      <c r="P64" s="2">
        <v>2.0766203703703706E-3</v>
      </c>
      <c r="Q64" s="2">
        <v>2.1175925925925924E-3</v>
      </c>
      <c r="R64" s="2">
        <v>2.075462962962963E-3</v>
      </c>
      <c r="S64" s="2">
        <v>2.0204861111111114E-3</v>
      </c>
      <c r="T64" s="2">
        <v>2.0606481481481483E-3</v>
      </c>
      <c r="U64" s="2">
        <v>2.046759259259259E-3</v>
      </c>
      <c r="V64" s="2">
        <v>2.0826388888888891E-3</v>
      </c>
      <c r="W64" s="2">
        <v>2.0796296296296296E-3</v>
      </c>
      <c r="X64" s="2">
        <v>2.1028935185185183E-3</v>
      </c>
      <c r="Y64" s="2">
        <v>2.1712962962962962E-3</v>
      </c>
      <c r="Z64" s="2">
        <v>2.1016203703703704E-3</v>
      </c>
      <c r="AA64" s="2">
        <v>2.0967592592592596E-3</v>
      </c>
      <c r="AB64" s="2">
        <v>2.1208333333333331E-3</v>
      </c>
      <c r="AC64" s="2">
        <v>2.137847222222222E-3</v>
      </c>
      <c r="AD64" s="2">
        <v>2.1719907407407408E-3</v>
      </c>
      <c r="AE64" s="2">
        <v>2.1315972222222222E-3</v>
      </c>
      <c r="AF64" s="2">
        <v>2.1896990740740739E-3</v>
      </c>
      <c r="AG64" s="2">
        <v>2.1712962962962962E-3</v>
      </c>
      <c r="AH64" s="2">
        <v>2.2449074074074077E-3</v>
      </c>
      <c r="AI64" s="2">
        <v>2.2234953703703705E-3</v>
      </c>
      <c r="AJ64" s="2">
        <v>2.2423611111111112E-3</v>
      </c>
      <c r="AK64" s="2">
        <v>2.2109953703703705E-3</v>
      </c>
      <c r="AL64" s="2">
        <v>2.2062500000000003E-3</v>
      </c>
      <c r="AM64" s="2">
        <v>2.2355324074074074E-3</v>
      </c>
      <c r="AN64" s="2">
        <v>2.2703703703703705E-3</v>
      </c>
      <c r="AO64" s="2">
        <v>2.2733796296296295E-3</v>
      </c>
      <c r="AP64" s="2">
        <v>2.2408564814814817E-3</v>
      </c>
      <c r="AQ64" s="2">
        <v>2.2876157407407407E-3</v>
      </c>
      <c r="AR64" s="2">
        <v>2.2810185185185186E-3</v>
      </c>
      <c r="AS64" s="2">
        <v>2.3500000000000001E-3</v>
      </c>
      <c r="AT64" s="2">
        <v>2.3112268518518521E-3</v>
      </c>
      <c r="AU64" s="2">
        <v>2.3315972222222223E-3</v>
      </c>
      <c r="AV64" s="2">
        <v>2.3728009259259262E-3</v>
      </c>
      <c r="AW64" s="2">
        <v>2.4016203703703704E-3</v>
      </c>
      <c r="AX64" s="2">
        <v>2.4142361111111114E-3</v>
      </c>
      <c r="AY64" s="2">
        <v>2.4792824074074075E-3</v>
      </c>
      <c r="AZ64" s="2">
        <v>2.5287037037037036E-3</v>
      </c>
      <c r="BA64" s="2">
        <v>2.5365740740740743E-3</v>
      </c>
      <c r="BB64" s="2">
        <v>2.6005787037037035E-3</v>
      </c>
      <c r="BC64" s="2">
        <v>2.602199074074074E-3</v>
      </c>
      <c r="BD64" s="2">
        <v>2.606712962962963E-3</v>
      </c>
      <c r="BE64" s="2">
        <v>2.6655092592592594E-3</v>
      </c>
      <c r="BF64" s="2">
        <v>2.6648148148148147E-3</v>
      </c>
      <c r="BG64" s="2">
        <v>2.7021990740740743E-3</v>
      </c>
      <c r="BH64" s="2">
        <v>2.7288194444444447E-3</v>
      </c>
      <c r="BI64" s="2">
        <v>2.8069444444444439E-3</v>
      </c>
      <c r="BJ64" s="2">
        <v>2.8928240740740741E-3</v>
      </c>
      <c r="BK64" s="2">
        <v>2.9009259259259262E-3</v>
      </c>
      <c r="BL64" s="2">
        <v>2.9162037037037038E-3</v>
      </c>
      <c r="BM64" s="2">
        <v>3.0158564814814809E-3</v>
      </c>
      <c r="BN64" s="2">
        <v>3.0156250000000005E-3</v>
      </c>
      <c r="BO64" s="2">
        <v>3.0890046296296295E-3</v>
      </c>
      <c r="BP64" s="2">
        <v>3.1511574074074076E-3</v>
      </c>
      <c r="BQ64" s="2">
        <v>3.0283564814814813E-3</v>
      </c>
      <c r="BR64" s="2">
        <v>2.9626157407407409E-3</v>
      </c>
      <c r="BS64" s="2">
        <v>2.9226851851851848E-3</v>
      </c>
      <c r="BT64" s="2">
        <v>2.8253472222222221E-3</v>
      </c>
    </row>
    <row r="65" spans="2:72" x14ac:dyDescent="0.2">
      <c r="B65" s="5">
        <v>60</v>
      </c>
      <c r="C65" s="1">
        <v>5</v>
      </c>
      <c r="D65" s="1" t="s">
        <v>109</v>
      </c>
      <c r="E65" s="3">
        <v>1950</v>
      </c>
      <c r="F65" s="3" t="s">
        <v>64</v>
      </c>
      <c r="G65" s="3">
        <v>3</v>
      </c>
      <c r="H65" s="1" t="s">
        <v>110</v>
      </c>
      <c r="I65" s="7">
        <v>0.15130439814814814</v>
      </c>
      <c r="J65" s="2">
        <v>2.6589120370370373E-3</v>
      </c>
      <c r="K65" s="2">
        <v>2.1761574074074075E-3</v>
      </c>
      <c r="L65" s="2">
        <v>2.1907407407407405E-3</v>
      </c>
      <c r="M65" s="2">
        <v>2.1732638888888891E-3</v>
      </c>
      <c r="N65" s="2">
        <v>2.1799768518518518E-3</v>
      </c>
      <c r="O65" s="2">
        <v>2.1673611111111112E-3</v>
      </c>
      <c r="P65" s="2">
        <v>2.1550925925925926E-3</v>
      </c>
      <c r="Q65" s="2">
        <v>2.1791666666666665E-3</v>
      </c>
      <c r="R65" s="2">
        <v>2.1439814814814815E-3</v>
      </c>
      <c r="S65" s="2">
        <v>2.1784722222222223E-3</v>
      </c>
      <c r="T65" s="2">
        <v>2.1658564814814817E-3</v>
      </c>
      <c r="U65" s="2">
        <v>2.1739583333333333E-3</v>
      </c>
      <c r="V65" s="2">
        <v>2.2151620370370372E-3</v>
      </c>
      <c r="W65" s="2">
        <v>2.2140046296296296E-3</v>
      </c>
      <c r="X65" s="2">
        <v>2.249189814814815E-3</v>
      </c>
      <c r="Y65" s="2">
        <v>2.2473379629629627E-3</v>
      </c>
      <c r="Z65" s="2">
        <v>2.2634259259259261E-3</v>
      </c>
      <c r="AA65" s="2">
        <v>2.2268518518518518E-3</v>
      </c>
      <c r="AB65" s="2">
        <v>2.2098379629629629E-3</v>
      </c>
      <c r="AC65" s="2">
        <v>2.2530092592592593E-3</v>
      </c>
      <c r="AD65" s="2">
        <v>2.2821759259259258E-3</v>
      </c>
      <c r="AE65" s="2">
        <v>2.2423611111111112E-3</v>
      </c>
      <c r="AF65" s="2">
        <v>2.2888888888888894E-3</v>
      </c>
      <c r="AG65" s="2">
        <v>2.2815972222222222E-3</v>
      </c>
      <c r="AH65" s="2">
        <v>2.2938657407407408E-3</v>
      </c>
      <c r="AI65" s="2">
        <v>2.2542824074074075E-3</v>
      </c>
      <c r="AJ65" s="2">
        <v>2.2946759259259257E-3</v>
      </c>
      <c r="AK65" s="2">
        <v>2.299537037037037E-3</v>
      </c>
      <c r="AL65" s="2">
        <v>2.342824074074074E-3</v>
      </c>
      <c r="AM65" s="2">
        <v>2.363541666666667E-3</v>
      </c>
      <c r="AN65" s="2">
        <v>2.3656250000000001E-3</v>
      </c>
      <c r="AO65" s="2">
        <v>2.3730324074074075E-3</v>
      </c>
      <c r="AP65" s="2">
        <v>2.3934027777777777E-3</v>
      </c>
      <c r="AQ65" s="2">
        <v>2.3887731481481481E-3</v>
      </c>
      <c r="AR65" s="2">
        <v>2.409259259259259E-3</v>
      </c>
      <c r="AS65" s="2">
        <v>2.421875E-3</v>
      </c>
      <c r="AT65" s="2">
        <v>2.457060185185185E-3</v>
      </c>
      <c r="AU65" s="2">
        <v>2.374537037037037E-3</v>
      </c>
      <c r="AV65" s="2">
        <v>2.4168981481481481E-3</v>
      </c>
      <c r="AW65" s="2">
        <v>2.4043981481481481E-3</v>
      </c>
      <c r="AX65" s="2">
        <v>2.3968750000000001E-3</v>
      </c>
      <c r="AY65" s="2">
        <v>2.4349537037037035E-3</v>
      </c>
      <c r="AZ65" s="2">
        <v>2.5306712962962961E-3</v>
      </c>
      <c r="BA65" s="2">
        <v>2.5302083333333335E-3</v>
      </c>
      <c r="BB65" s="2">
        <v>2.5707175925925923E-3</v>
      </c>
      <c r="BC65" s="2">
        <v>2.6020833333333334E-3</v>
      </c>
      <c r="BD65" s="2">
        <v>2.6248842592592591E-3</v>
      </c>
      <c r="BE65" s="2">
        <v>2.5101851851851852E-3</v>
      </c>
      <c r="BF65" s="2">
        <v>2.5386574074074074E-3</v>
      </c>
      <c r="BG65" s="2">
        <v>2.5590277777777777E-3</v>
      </c>
      <c r="BH65" s="2">
        <v>2.602662037037037E-3</v>
      </c>
      <c r="BI65" s="2">
        <v>2.5853009259259262E-3</v>
      </c>
      <c r="BJ65" s="2">
        <v>2.622800925925926E-3</v>
      </c>
      <c r="BK65" s="2">
        <v>2.6756944444444441E-3</v>
      </c>
      <c r="BL65" s="2">
        <v>2.6325231481481482E-3</v>
      </c>
      <c r="BM65" s="2">
        <v>2.6966435185185188E-3</v>
      </c>
      <c r="BN65" s="2">
        <v>2.7078703703703705E-3</v>
      </c>
      <c r="BO65" s="2">
        <v>2.7226851851851852E-3</v>
      </c>
      <c r="BP65" s="2">
        <v>2.6697916666666671E-3</v>
      </c>
      <c r="BQ65" s="2">
        <v>2.7307870370370368E-3</v>
      </c>
      <c r="BR65" s="2">
        <v>2.720486111111111E-3</v>
      </c>
      <c r="BS65" s="2">
        <v>2.7621527777777779E-3</v>
      </c>
      <c r="BT65" s="2">
        <v>2.5070601851851855E-3</v>
      </c>
    </row>
    <row r="66" spans="2:72" x14ac:dyDescent="0.2">
      <c r="B66" s="5">
        <v>61</v>
      </c>
      <c r="C66" s="1">
        <v>36</v>
      </c>
      <c r="D66" s="1" t="s">
        <v>111</v>
      </c>
      <c r="E66" s="3">
        <v>1975</v>
      </c>
      <c r="F66" s="3" t="s">
        <v>8</v>
      </c>
      <c r="G66" s="3">
        <v>21</v>
      </c>
      <c r="H66" s="1" t="s">
        <v>112</v>
      </c>
      <c r="I66" s="7">
        <v>0.15191273148148149</v>
      </c>
      <c r="J66" s="2">
        <v>2.5549768518518521E-3</v>
      </c>
      <c r="K66" s="2">
        <v>2.0597222222222223E-3</v>
      </c>
      <c r="L66" s="2">
        <v>2.0567129629629629E-3</v>
      </c>
      <c r="M66" s="2">
        <v>2.0574074074074075E-3</v>
      </c>
      <c r="N66" s="2">
        <v>2.043287037037037E-3</v>
      </c>
      <c r="O66" s="2">
        <v>2.0305555555555554E-3</v>
      </c>
      <c r="P66" s="2">
        <v>2.0798611111111113E-3</v>
      </c>
      <c r="Q66" s="2">
        <v>2.1648148148148147E-3</v>
      </c>
      <c r="R66" s="2">
        <v>2.1020833333333334E-3</v>
      </c>
      <c r="S66" s="2">
        <v>2.0429398148148147E-3</v>
      </c>
      <c r="T66" s="2">
        <v>2.0812500000000002E-3</v>
      </c>
      <c r="U66" s="2">
        <v>2.1096064814814814E-3</v>
      </c>
      <c r="V66" s="2">
        <v>2.0844907407407405E-3</v>
      </c>
      <c r="W66" s="2">
        <v>2.1223379629629626E-3</v>
      </c>
      <c r="X66" s="2">
        <v>2.1180555555555553E-3</v>
      </c>
      <c r="Y66" s="2">
        <v>2.0913194444444443E-3</v>
      </c>
      <c r="Z66" s="2">
        <v>2.1092592592592591E-3</v>
      </c>
      <c r="AA66" s="2">
        <v>2.1665509259259259E-3</v>
      </c>
      <c r="AB66" s="2">
        <v>2.1218750000000001E-3</v>
      </c>
      <c r="AC66" s="2">
        <v>2.0677083333333333E-3</v>
      </c>
      <c r="AD66" s="2">
        <v>2.0590277777777777E-3</v>
      </c>
      <c r="AE66" s="2">
        <v>2.1164351851851852E-3</v>
      </c>
      <c r="AF66" s="2">
        <v>2.1121527777777779E-3</v>
      </c>
      <c r="AG66" s="2">
        <v>2.1098379629629631E-3</v>
      </c>
      <c r="AH66" s="2">
        <v>2.1648148148148147E-3</v>
      </c>
      <c r="AI66" s="2">
        <v>2.1923611111111111E-3</v>
      </c>
      <c r="AJ66" s="2">
        <v>2.1554398148148145E-3</v>
      </c>
      <c r="AK66" s="2">
        <v>2.2260416666666665E-3</v>
      </c>
      <c r="AL66" s="2">
        <v>2.125810185185185E-3</v>
      </c>
      <c r="AM66" s="2">
        <v>2.1546296296296296E-3</v>
      </c>
      <c r="AN66" s="2">
        <v>2.1333333333333334E-3</v>
      </c>
      <c r="AO66" s="2">
        <v>2.2450231481481483E-3</v>
      </c>
      <c r="AP66" s="2">
        <v>2.1452546296296298E-3</v>
      </c>
      <c r="AQ66" s="2">
        <v>2.2039351851851851E-3</v>
      </c>
      <c r="AR66" s="2">
        <v>2.2503472222222222E-3</v>
      </c>
      <c r="AS66" s="2">
        <v>2.1855324074074073E-3</v>
      </c>
      <c r="AT66" s="2">
        <v>2.2378472222222222E-3</v>
      </c>
      <c r="AU66" s="2">
        <v>2.2160879629629631E-3</v>
      </c>
      <c r="AV66" s="2">
        <v>2.1954861111111112E-3</v>
      </c>
      <c r="AW66" s="2">
        <v>2.244212962962963E-3</v>
      </c>
      <c r="AX66" s="2">
        <v>2.2440972222222224E-3</v>
      </c>
      <c r="AY66" s="2">
        <v>2.2136574074074077E-3</v>
      </c>
      <c r="AZ66" s="2">
        <v>2.3185185185185188E-3</v>
      </c>
      <c r="BA66" s="2">
        <v>2.4453703703703703E-3</v>
      </c>
      <c r="BB66" s="2">
        <v>2.5700231481481481E-3</v>
      </c>
      <c r="BC66" s="2">
        <v>2.7108796296296295E-3</v>
      </c>
      <c r="BD66" s="2">
        <v>2.8238425925925926E-3</v>
      </c>
      <c r="BE66" s="2">
        <v>2.7736111111111108E-3</v>
      </c>
      <c r="BF66" s="2">
        <v>2.981828703703704E-3</v>
      </c>
      <c r="BG66" s="2">
        <v>3.0168981481481483E-3</v>
      </c>
      <c r="BH66" s="2">
        <v>3.3618055555555558E-3</v>
      </c>
      <c r="BI66" s="2">
        <v>2.9401620370370367E-3</v>
      </c>
      <c r="BJ66" s="2">
        <v>3.0028935185185189E-3</v>
      </c>
      <c r="BK66" s="2">
        <v>3.3436342592592593E-3</v>
      </c>
      <c r="BL66" s="2">
        <v>2.8424768518518517E-3</v>
      </c>
      <c r="BM66" s="2">
        <v>2.9679398148148143E-3</v>
      </c>
      <c r="BN66" s="2">
        <v>3.0677083333333337E-3</v>
      </c>
      <c r="BO66" s="2">
        <v>3.248726851851852E-3</v>
      </c>
      <c r="BP66" s="2">
        <v>3.0410879629629629E-3</v>
      </c>
      <c r="BQ66" s="2">
        <v>3.0883101851851853E-3</v>
      </c>
      <c r="BR66" s="2">
        <v>3.1181712962962964E-3</v>
      </c>
      <c r="BS66" s="2">
        <v>3.0974537037037043E-3</v>
      </c>
      <c r="BT66" s="2">
        <v>2.9557870370370367E-3</v>
      </c>
    </row>
    <row r="67" spans="2:72" x14ac:dyDescent="0.2">
      <c r="B67" s="5">
        <v>62</v>
      </c>
      <c r="C67" s="1">
        <v>40</v>
      </c>
      <c r="D67" s="1" t="s">
        <v>113</v>
      </c>
      <c r="E67" s="3">
        <v>1982</v>
      </c>
      <c r="F67" s="3" t="s">
        <v>22</v>
      </c>
      <c r="G67" s="3">
        <v>3</v>
      </c>
      <c r="H67" s="1" t="s">
        <v>47</v>
      </c>
      <c r="I67" s="7">
        <v>0.15199965277777777</v>
      </c>
      <c r="J67" s="2">
        <v>2.7778935185185185E-3</v>
      </c>
      <c r="K67" s="2">
        <v>2.1546296296296296E-3</v>
      </c>
      <c r="L67" s="2">
        <v>2.1638888888888892E-3</v>
      </c>
      <c r="M67" s="2">
        <v>2.1216435185185184E-3</v>
      </c>
      <c r="N67" s="2">
        <v>2.2083333333333334E-3</v>
      </c>
      <c r="O67" s="2">
        <v>2.1266203703703703E-3</v>
      </c>
      <c r="P67" s="2">
        <v>2.0347222222222221E-3</v>
      </c>
      <c r="Q67" s="2">
        <v>2.0916666666666666E-3</v>
      </c>
      <c r="R67" s="2">
        <v>2.0600694444444447E-3</v>
      </c>
      <c r="S67" s="2">
        <v>2.0832175925925927E-3</v>
      </c>
      <c r="T67" s="2">
        <v>2.2118055555555558E-3</v>
      </c>
      <c r="U67" s="2">
        <v>2.1490740740740736E-3</v>
      </c>
      <c r="V67" s="2">
        <v>2.1454861111111115E-3</v>
      </c>
      <c r="W67" s="2">
        <v>2.2762731481481484E-3</v>
      </c>
      <c r="X67" s="2">
        <v>2.2503472222222222E-3</v>
      </c>
      <c r="Y67" s="2">
        <v>2.3578703703703704E-3</v>
      </c>
      <c r="Z67" s="2">
        <v>2.3406249999999998E-3</v>
      </c>
      <c r="AA67" s="2">
        <v>2.3540509259259257E-3</v>
      </c>
      <c r="AB67" s="2">
        <v>2.2905092592592591E-3</v>
      </c>
      <c r="AC67" s="2">
        <v>2.279976851851852E-3</v>
      </c>
      <c r="AD67" s="2">
        <v>2.3243055555555556E-3</v>
      </c>
      <c r="AE67" s="2">
        <v>2.3898148148148151E-3</v>
      </c>
      <c r="AF67" s="2">
        <v>2.4196759259259258E-3</v>
      </c>
      <c r="AG67" s="2">
        <v>2.3849537037037038E-3</v>
      </c>
      <c r="AH67" s="2">
        <v>2.3528935185185185E-3</v>
      </c>
      <c r="AI67" s="2">
        <v>2.391203703703704E-3</v>
      </c>
      <c r="AJ67" s="2">
        <v>2.4840277777777777E-3</v>
      </c>
      <c r="AK67" s="2">
        <v>2.3914351851851852E-3</v>
      </c>
      <c r="AL67" s="2">
        <v>2.4460648148148145E-3</v>
      </c>
      <c r="AM67" s="2">
        <v>2.4503472222222222E-3</v>
      </c>
      <c r="AN67" s="2">
        <v>2.4814814814814816E-3</v>
      </c>
      <c r="AO67" s="2">
        <v>2.602662037037037E-3</v>
      </c>
      <c r="AP67" s="2">
        <v>2.5728009259259259E-3</v>
      </c>
      <c r="AQ67" s="2">
        <v>2.5461805555555554E-3</v>
      </c>
      <c r="AR67" s="2">
        <v>2.5962962962962962E-3</v>
      </c>
      <c r="AS67" s="2">
        <v>2.5528935185185186E-3</v>
      </c>
      <c r="AT67" s="2">
        <v>2.5344907407407408E-3</v>
      </c>
      <c r="AU67" s="2">
        <v>2.6024305555555553E-3</v>
      </c>
      <c r="AV67" s="2">
        <v>2.6982638888888889E-3</v>
      </c>
      <c r="AW67" s="2">
        <v>2.5377314814814815E-3</v>
      </c>
      <c r="AX67" s="2">
        <v>2.591087962962963E-3</v>
      </c>
      <c r="AY67" s="2">
        <v>2.590509259259259E-3</v>
      </c>
      <c r="AZ67" s="2">
        <v>2.5903935185185188E-3</v>
      </c>
      <c r="BA67" s="2">
        <v>2.564930555555556E-3</v>
      </c>
      <c r="BB67" s="2">
        <v>2.7497685185185181E-3</v>
      </c>
      <c r="BC67" s="2">
        <v>2.6304398148148146E-3</v>
      </c>
      <c r="BD67" s="2">
        <v>2.6548611111111113E-3</v>
      </c>
      <c r="BE67" s="2">
        <v>2.5450231481481483E-3</v>
      </c>
      <c r="BF67" s="2">
        <v>2.5693287037037034E-3</v>
      </c>
      <c r="BG67" s="2">
        <v>2.578472222222222E-3</v>
      </c>
      <c r="BH67" s="2">
        <v>2.5979166666666668E-3</v>
      </c>
      <c r="BI67" s="2">
        <v>2.8515046296296296E-3</v>
      </c>
      <c r="BJ67" s="2">
        <v>2.5979166666666668E-3</v>
      </c>
      <c r="BK67" s="2">
        <v>2.370486111111111E-3</v>
      </c>
      <c r="BL67" s="2">
        <v>2.3644675925925925E-3</v>
      </c>
      <c r="BM67" s="2">
        <v>2.4258101851851854E-3</v>
      </c>
      <c r="BN67" s="2">
        <v>2.4696759259259259E-3</v>
      </c>
      <c r="BO67" s="2">
        <v>2.5218750000000002E-3</v>
      </c>
      <c r="BP67" s="2">
        <v>2.453587962962963E-3</v>
      </c>
      <c r="BQ67" s="2">
        <v>2.394212962962963E-3</v>
      </c>
      <c r="BR67" s="2">
        <v>2.3364583333333332E-3</v>
      </c>
      <c r="BS67" s="2">
        <v>2.2754629629629631E-3</v>
      </c>
      <c r="BT67" s="2">
        <v>2.0372685185185186E-3</v>
      </c>
    </row>
    <row r="68" spans="2:72" x14ac:dyDescent="0.2">
      <c r="B68" s="5">
        <v>63</v>
      </c>
      <c r="C68" s="1">
        <v>38</v>
      </c>
      <c r="D68" s="1" t="s">
        <v>114</v>
      </c>
      <c r="E68" s="3">
        <v>1980</v>
      </c>
      <c r="F68" s="3" t="s">
        <v>8</v>
      </c>
      <c r="G68" s="3">
        <v>22</v>
      </c>
      <c r="H68" s="1" t="s">
        <v>115</v>
      </c>
      <c r="I68" s="7">
        <v>0.15449537037037037</v>
      </c>
      <c r="J68" s="2">
        <v>2.9278935185185189E-3</v>
      </c>
      <c r="K68" s="2">
        <v>2.307060185185185E-3</v>
      </c>
      <c r="L68" s="2">
        <v>2.2912037037037037E-3</v>
      </c>
      <c r="M68" s="2">
        <v>2.2968749999999999E-3</v>
      </c>
      <c r="N68" s="2">
        <v>2.3674768518518519E-3</v>
      </c>
      <c r="O68" s="2">
        <v>2.1523148148148148E-3</v>
      </c>
      <c r="P68" s="2">
        <v>2.1267361111111109E-3</v>
      </c>
      <c r="Q68" s="2">
        <v>2.1474537037037039E-3</v>
      </c>
      <c r="R68" s="2">
        <v>2.2364583333333334E-3</v>
      </c>
      <c r="S68" s="2">
        <v>2.1209490740740741E-3</v>
      </c>
      <c r="T68" s="2">
        <v>2.1225694444444447E-3</v>
      </c>
      <c r="U68" s="2">
        <v>2.1606481481481481E-3</v>
      </c>
      <c r="V68" s="2">
        <v>2.2766203703703703E-3</v>
      </c>
      <c r="W68" s="2">
        <v>2.1929398148148147E-3</v>
      </c>
      <c r="X68" s="2">
        <v>2.2184027777777779E-3</v>
      </c>
      <c r="Y68" s="2">
        <v>2.2553240740740741E-3</v>
      </c>
      <c r="Z68" s="2">
        <v>2.2307870370370372E-3</v>
      </c>
      <c r="AA68" s="2">
        <v>2.2674768518518517E-3</v>
      </c>
      <c r="AB68" s="2">
        <v>2.3851851851851851E-3</v>
      </c>
      <c r="AC68" s="2">
        <v>2.2952546296296293E-3</v>
      </c>
      <c r="AD68" s="2">
        <v>2.3618055555555554E-3</v>
      </c>
      <c r="AE68" s="2">
        <v>2.2885416666666666E-3</v>
      </c>
      <c r="AF68" s="2">
        <v>2.3415509259259262E-3</v>
      </c>
      <c r="AG68" s="2">
        <v>2.3327546296296295E-3</v>
      </c>
      <c r="AH68" s="2">
        <v>2.3216435185185185E-3</v>
      </c>
      <c r="AI68" s="2">
        <v>2.2659722222222222E-3</v>
      </c>
      <c r="AJ68" s="2">
        <v>2.3528935185185185E-3</v>
      </c>
      <c r="AK68" s="2">
        <v>2.4797453703703704E-3</v>
      </c>
      <c r="AL68" s="2">
        <v>2.3069444444444444E-3</v>
      </c>
      <c r="AM68" s="2">
        <v>2.3265046296296293E-3</v>
      </c>
      <c r="AN68" s="2">
        <v>2.3587962962962959E-3</v>
      </c>
      <c r="AO68" s="2">
        <v>2.3178240740740741E-3</v>
      </c>
      <c r="AP68" s="2">
        <v>2.3828703703703703E-3</v>
      </c>
      <c r="AQ68" s="2">
        <v>2.3418981481481481E-3</v>
      </c>
      <c r="AR68" s="2">
        <v>2.3306712962962964E-3</v>
      </c>
      <c r="AS68" s="2">
        <v>2.3276620370370374E-3</v>
      </c>
      <c r="AT68" s="2">
        <v>2.3806712962962965E-3</v>
      </c>
      <c r="AU68" s="2">
        <v>2.3681712962962962E-3</v>
      </c>
      <c r="AV68" s="2">
        <v>2.3618055555555554E-3</v>
      </c>
      <c r="AW68" s="2">
        <v>2.371064814814815E-3</v>
      </c>
      <c r="AX68" s="2">
        <v>2.3975694444444448E-3</v>
      </c>
      <c r="AY68" s="2">
        <v>2.4016203703703704E-3</v>
      </c>
      <c r="AZ68" s="2">
        <v>2.5062500000000002E-3</v>
      </c>
      <c r="BA68" s="2">
        <v>2.4407407407407407E-3</v>
      </c>
      <c r="BB68" s="2">
        <v>2.4160879629629628E-3</v>
      </c>
      <c r="BC68" s="2">
        <v>2.4723379629629631E-3</v>
      </c>
      <c r="BD68" s="2">
        <v>2.4723379629629631E-3</v>
      </c>
      <c r="BE68" s="2">
        <v>2.6253472222222221E-3</v>
      </c>
      <c r="BF68" s="2">
        <v>2.6175925925925928E-3</v>
      </c>
      <c r="BG68" s="2">
        <v>2.5077546296296297E-3</v>
      </c>
      <c r="BH68" s="2">
        <v>2.5486111111111113E-3</v>
      </c>
      <c r="BI68" s="2">
        <v>2.5925925925925925E-3</v>
      </c>
      <c r="BJ68" s="2">
        <v>2.6179398148148147E-3</v>
      </c>
      <c r="BK68" s="2">
        <v>2.6612268518518521E-3</v>
      </c>
      <c r="BL68" s="2">
        <v>2.6167824074074075E-3</v>
      </c>
      <c r="BM68" s="2">
        <v>2.8049768518518519E-3</v>
      </c>
      <c r="BN68" s="2">
        <v>2.7806712962962963E-3</v>
      </c>
      <c r="BO68" s="2">
        <v>3.0112268518518517E-3</v>
      </c>
      <c r="BP68" s="2">
        <v>3.3418981481481481E-3</v>
      </c>
      <c r="BQ68" s="2">
        <v>3.1063657407407407E-3</v>
      </c>
      <c r="BR68" s="2">
        <v>3.1096064814814819E-3</v>
      </c>
      <c r="BS68" s="2">
        <v>2.978819444444445E-3</v>
      </c>
      <c r="BT68" s="2">
        <v>3.1678240740740742E-3</v>
      </c>
    </row>
    <row r="69" spans="2:72" x14ac:dyDescent="0.2">
      <c r="B69" s="5">
        <v>64</v>
      </c>
      <c r="C69" s="1">
        <v>78</v>
      </c>
      <c r="D69" s="1" t="s">
        <v>116</v>
      </c>
      <c r="E69" s="3">
        <v>1968</v>
      </c>
      <c r="F69" s="3" t="s">
        <v>46</v>
      </c>
      <c r="G69" s="3">
        <v>3</v>
      </c>
      <c r="H69" s="1" t="s">
        <v>117</v>
      </c>
      <c r="I69" s="7">
        <v>0.15452534722222222</v>
      </c>
      <c r="J69" s="2">
        <v>2.6940972222222223E-3</v>
      </c>
      <c r="K69" s="2">
        <v>2.2372685185185186E-3</v>
      </c>
      <c r="L69" s="2">
        <v>2.2740740740740738E-3</v>
      </c>
      <c r="M69" s="2">
        <v>2.2741898148148148E-3</v>
      </c>
      <c r="N69" s="2">
        <v>2.2781250000000002E-3</v>
      </c>
      <c r="O69" s="2">
        <v>2.299537037037037E-3</v>
      </c>
      <c r="P69" s="2">
        <v>2.3179398148148148E-3</v>
      </c>
      <c r="Q69" s="2">
        <v>2.3462962962962964E-3</v>
      </c>
      <c r="R69" s="2">
        <v>2.3053240740740738E-3</v>
      </c>
      <c r="S69" s="2">
        <v>2.2946759259259257E-3</v>
      </c>
      <c r="T69" s="2">
        <v>2.3452546296296299E-3</v>
      </c>
      <c r="U69" s="2">
        <v>2.365972222222222E-3</v>
      </c>
      <c r="V69" s="2">
        <v>2.4247685185185184E-3</v>
      </c>
      <c r="W69" s="2">
        <v>2.4031250000000003E-3</v>
      </c>
      <c r="X69" s="2">
        <v>2.3909722222222223E-3</v>
      </c>
      <c r="Y69" s="2">
        <v>2.3807870370370367E-3</v>
      </c>
      <c r="Z69" s="2">
        <v>2.3450231481481482E-3</v>
      </c>
      <c r="AA69" s="2">
        <v>2.3738425925925928E-3</v>
      </c>
      <c r="AB69" s="2">
        <v>2.3717592592592592E-3</v>
      </c>
      <c r="AC69" s="2">
        <v>2.324189814814815E-3</v>
      </c>
      <c r="AD69" s="2">
        <v>2.3101851851851851E-3</v>
      </c>
      <c r="AE69" s="2">
        <v>2.3472222222222223E-3</v>
      </c>
      <c r="AF69" s="2">
        <v>2.3688657407407404E-3</v>
      </c>
      <c r="AG69" s="2">
        <v>2.3655092592592595E-3</v>
      </c>
      <c r="AH69" s="2">
        <v>2.3203703703703706E-3</v>
      </c>
      <c r="AI69" s="2">
        <v>2.3287037037037039E-3</v>
      </c>
      <c r="AJ69" s="2">
        <v>2.3392361111111109E-3</v>
      </c>
      <c r="AK69" s="2">
        <v>2.3604166666666665E-3</v>
      </c>
      <c r="AL69" s="2">
        <v>2.3409722222222222E-3</v>
      </c>
      <c r="AM69" s="2">
        <v>2.3458333333333335E-3</v>
      </c>
      <c r="AN69" s="2">
        <v>2.4028935185185186E-3</v>
      </c>
      <c r="AO69" s="2">
        <v>2.4070601851851853E-3</v>
      </c>
      <c r="AP69" s="2">
        <v>2.4190972222222222E-3</v>
      </c>
      <c r="AQ69" s="2">
        <v>2.4733796296296296E-3</v>
      </c>
      <c r="AR69" s="2">
        <v>2.4391203703703706E-3</v>
      </c>
      <c r="AS69" s="2">
        <v>2.4188657407407405E-3</v>
      </c>
      <c r="AT69" s="2">
        <v>2.4319444444444445E-3</v>
      </c>
      <c r="AU69" s="2">
        <v>2.4168981481481481E-3</v>
      </c>
      <c r="AV69" s="2">
        <v>2.3620370370370371E-3</v>
      </c>
      <c r="AW69" s="2">
        <v>2.3847222222222225E-3</v>
      </c>
      <c r="AX69" s="2">
        <v>2.4305555555555556E-3</v>
      </c>
      <c r="AY69" s="2">
        <v>2.437037037037037E-3</v>
      </c>
      <c r="AZ69" s="2">
        <v>2.5087962962962963E-3</v>
      </c>
      <c r="BA69" s="2">
        <v>2.4937499999999999E-3</v>
      </c>
      <c r="BB69" s="2">
        <v>2.5763888888888889E-3</v>
      </c>
      <c r="BC69" s="2">
        <v>2.5087962962962963E-3</v>
      </c>
      <c r="BD69" s="2">
        <v>2.5717592592592593E-3</v>
      </c>
      <c r="BE69" s="2">
        <v>2.5199074074074073E-3</v>
      </c>
      <c r="BF69" s="2">
        <v>2.5652777777777779E-3</v>
      </c>
      <c r="BG69" s="2">
        <v>2.6105324074074073E-3</v>
      </c>
      <c r="BH69" s="2">
        <v>2.5666666666666663E-3</v>
      </c>
      <c r="BI69" s="2">
        <v>2.5938657407407408E-3</v>
      </c>
      <c r="BJ69" s="2">
        <v>2.693287037037037E-3</v>
      </c>
      <c r="BK69" s="2">
        <v>2.6302083333333334E-3</v>
      </c>
      <c r="BL69" s="2">
        <v>2.634375E-3</v>
      </c>
      <c r="BM69" s="2">
        <v>2.6175925925925928E-3</v>
      </c>
      <c r="BN69" s="2">
        <v>2.6085648148148149E-3</v>
      </c>
      <c r="BO69" s="2">
        <v>2.6517361111111112E-3</v>
      </c>
      <c r="BP69" s="2">
        <v>2.7418981481481478E-3</v>
      </c>
      <c r="BQ69" s="2">
        <v>2.7394675925925924E-3</v>
      </c>
      <c r="BR69" s="2">
        <v>2.7539351851851852E-3</v>
      </c>
      <c r="BS69" s="2">
        <v>2.7612268518518519E-3</v>
      </c>
      <c r="BT69" s="2">
        <v>2.6796296296296295E-3</v>
      </c>
    </row>
    <row r="70" spans="2:72" x14ac:dyDescent="0.2">
      <c r="B70" s="5">
        <v>65</v>
      </c>
      <c r="C70" s="1">
        <v>60</v>
      </c>
      <c r="D70" s="1" t="s">
        <v>118</v>
      </c>
      <c r="E70" s="3">
        <v>1970</v>
      </c>
      <c r="F70" s="3" t="s">
        <v>1</v>
      </c>
      <c r="G70" s="3">
        <v>24</v>
      </c>
      <c r="H70" s="1" t="s">
        <v>119</v>
      </c>
      <c r="I70" s="7">
        <v>0.15524988425925926</v>
      </c>
      <c r="J70" s="2">
        <v>2.917824074074074E-3</v>
      </c>
      <c r="K70" s="2">
        <v>2.3201388888888889E-3</v>
      </c>
      <c r="L70" s="2">
        <v>2.3233796296296297E-3</v>
      </c>
      <c r="M70" s="2">
        <v>2.3215277777777778E-3</v>
      </c>
      <c r="N70" s="2">
        <v>2.2946759259259257E-3</v>
      </c>
      <c r="O70" s="2">
        <v>2.2850694444444442E-3</v>
      </c>
      <c r="P70" s="2">
        <v>2.335300925925926E-3</v>
      </c>
      <c r="Q70" s="2">
        <v>2.3011574074074076E-3</v>
      </c>
      <c r="R70" s="2">
        <v>2.2778935185185185E-3</v>
      </c>
      <c r="S70" s="2">
        <v>2.249189814814815E-3</v>
      </c>
      <c r="T70" s="2">
        <v>2.279976851851852E-3</v>
      </c>
      <c r="U70" s="2">
        <v>2.2835648148148147E-3</v>
      </c>
      <c r="V70" s="2">
        <v>2.2812499999999999E-3</v>
      </c>
      <c r="W70" s="2">
        <v>2.2655092592592592E-3</v>
      </c>
      <c r="X70" s="2">
        <v>2.2038194444444444E-3</v>
      </c>
      <c r="Y70" s="2">
        <v>2.1670138888888889E-3</v>
      </c>
      <c r="Z70" s="2">
        <v>2.1069444444444443E-3</v>
      </c>
      <c r="AA70" s="2">
        <v>2.1768518518518517E-3</v>
      </c>
      <c r="AB70" s="2">
        <v>2.1519675925925925E-3</v>
      </c>
      <c r="AC70" s="2">
        <v>2.1791666666666665E-3</v>
      </c>
      <c r="AD70" s="2">
        <v>2.1890046296296297E-3</v>
      </c>
      <c r="AE70" s="2">
        <v>2.1831018518518519E-3</v>
      </c>
      <c r="AF70" s="2">
        <v>2.1734953703703703E-3</v>
      </c>
      <c r="AG70" s="2">
        <v>2.1939814814814817E-3</v>
      </c>
      <c r="AH70" s="2">
        <v>2.2130787037037036E-3</v>
      </c>
      <c r="AI70" s="2">
        <v>2.2524305555555557E-3</v>
      </c>
      <c r="AJ70" s="2">
        <v>2.3021990740740741E-3</v>
      </c>
      <c r="AK70" s="2">
        <v>2.2719907407407407E-3</v>
      </c>
      <c r="AL70" s="2">
        <v>2.2423611111111112E-3</v>
      </c>
      <c r="AM70" s="2">
        <v>2.2298611111111108E-3</v>
      </c>
      <c r="AN70" s="2">
        <v>2.2828703703703704E-3</v>
      </c>
      <c r="AO70" s="2">
        <v>2.295023148148148E-3</v>
      </c>
      <c r="AP70" s="2">
        <v>2.3077546296296297E-3</v>
      </c>
      <c r="AQ70" s="2">
        <v>2.3571759259259262E-3</v>
      </c>
      <c r="AR70" s="2">
        <v>2.4605324074074074E-3</v>
      </c>
      <c r="AS70" s="2">
        <v>2.346412037037037E-3</v>
      </c>
      <c r="AT70" s="2">
        <v>2.3796296296296295E-3</v>
      </c>
      <c r="AU70" s="2">
        <v>2.4506944444444441E-3</v>
      </c>
      <c r="AV70" s="2">
        <v>2.4697916666666666E-3</v>
      </c>
      <c r="AW70" s="2">
        <v>2.4562499999999997E-3</v>
      </c>
      <c r="AX70" s="2">
        <v>2.5937500000000001E-3</v>
      </c>
      <c r="AY70" s="2">
        <v>2.5137731481481482E-3</v>
      </c>
      <c r="AZ70" s="2">
        <v>2.5388888888888887E-3</v>
      </c>
      <c r="BA70" s="2">
        <v>2.5254629629629629E-3</v>
      </c>
      <c r="BB70" s="2">
        <v>2.5741898148148147E-3</v>
      </c>
      <c r="BC70" s="2">
        <v>2.6336805555555558E-3</v>
      </c>
      <c r="BD70" s="2">
        <v>2.6208333333333331E-3</v>
      </c>
      <c r="BE70" s="2">
        <v>2.787384259259259E-3</v>
      </c>
      <c r="BF70" s="2">
        <v>2.6929398148148147E-3</v>
      </c>
      <c r="BG70" s="2">
        <v>2.7151620370370368E-3</v>
      </c>
      <c r="BH70" s="2">
        <v>2.9230324074074072E-3</v>
      </c>
      <c r="BI70" s="2">
        <v>2.6214120370370371E-3</v>
      </c>
      <c r="BJ70" s="2">
        <v>2.7155092592592595E-3</v>
      </c>
      <c r="BK70" s="2">
        <v>2.9567129629629626E-3</v>
      </c>
      <c r="BL70" s="2">
        <v>2.6975694444444447E-3</v>
      </c>
      <c r="BM70" s="2">
        <v>2.7797453703703704E-3</v>
      </c>
      <c r="BN70" s="2">
        <v>2.9599537037037038E-3</v>
      </c>
      <c r="BO70" s="2">
        <v>2.820138888888889E-3</v>
      </c>
      <c r="BP70" s="2">
        <v>3.5238425925925927E-3</v>
      </c>
      <c r="BQ70" s="2">
        <v>2.8990740740740743E-3</v>
      </c>
      <c r="BR70" s="2">
        <v>2.791435185185185E-3</v>
      </c>
      <c r="BS70" s="2">
        <v>3.0244212962962959E-3</v>
      </c>
      <c r="BT70" s="2">
        <v>2.5616898148148148E-3</v>
      </c>
    </row>
    <row r="71" spans="2:72" x14ac:dyDescent="0.2">
      <c r="B71" s="5">
        <v>66</v>
      </c>
      <c r="C71" s="1">
        <v>31</v>
      </c>
      <c r="D71" s="1" t="s">
        <v>120</v>
      </c>
      <c r="E71" s="3">
        <v>1966</v>
      </c>
      <c r="F71" s="3" t="s">
        <v>1</v>
      </c>
      <c r="G71" s="3">
        <v>25</v>
      </c>
      <c r="H71" s="1" t="s">
        <v>121</v>
      </c>
      <c r="I71" s="7">
        <v>0.15615324074074075</v>
      </c>
      <c r="J71" s="2">
        <v>2.6006944444444445E-3</v>
      </c>
      <c r="K71" s="2">
        <v>2.1557870370370372E-3</v>
      </c>
      <c r="L71" s="2">
        <v>2.1927083333333334E-3</v>
      </c>
      <c r="M71" s="2">
        <v>2.1815972222222224E-3</v>
      </c>
      <c r="N71" s="2">
        <v>2.2156250000000001E-3</v>
      </c>
      <c r="O71" s="2">
        <v>2.2101851851851853E-3</v>
      </c>
      <c r="P71" s="2">
        <v>2.2019675925925926E-3</v>
      </c>
      <c r="Q71" s="2">
        <v>2.2291666666666666E-3</v>
      </c>
      <c r="R71" s="2">
        <v>2.215972222222222E-3</v>
      </c>
      <c r="S71" s="2">
        <v>2.2315972222222221E-3</v>
      </c>
      <c r="T71" s="2">
        <v>2.2796296296296297E-3</v>
      </c>
      <c r="U71" s="2">
        <v>2.2475694444444444E-3</v>
      </c>
      <c r="V71" s="2">
        <v>2.2513888888888891E-3</v>
      </c>
      <c r="W71" s="2">
        <v>2.2468750000000002E-3</v>
      </c>
      <c r="X71" s="2">
        <v>2.2444444444444443E-3</v>
      </c>
      <c r="Y71" s="2">
        <v>2.279861111111111E-3</v>
      </c>
      <c r="Z71" s="2">
        <v>2.2524305555555557E-3</v>
      </c>
      <c r="AA71" s="2">
        <v>2.279861111111111E-3</v>
      </c>
      <c r="AB71" s="2">
        <v>2.299074074074074E-3</v>
      </c>
      <c r="AC71" s="2">
        <v>2.2732638888888889E-3</v>
      </c>
      <c r="AD71" s="2">
        <v>2.3313657407407406E-3</v>
      </c>
      <c r="AE71" s="2">
        <v>2.315162037037037E-3</v>
      </c>
      <c r="AF71" s="2">
        <v>2.3153935185185183E-3</v>
      </c>
      <c r="AG71" s="2">
        <v>2.3288194444444446E-3</v>
      </c>
      <c r="AH71" s="2">
        <v>2.3475694444444442E-3</v>
      </c>
      <c r="AI71" s="2">
        <v>2.3563657407407409E-3</v>
      </c>
      <c r="AJ71" s="2">
        <v>2.3613425925925924E-3</v>
      </c>
      <c r="AK71" s="2">
        <v>2.3649305555555554E-3</v>
      </c>
      <c r="AL71" s="2">
        <v>2.3851851851851851E-3</v>
      </c>
      <c r="AM71" s="2">
        <v>2.416782407407407E-3</v>
      </c>
      <c r="AN71" s="2">
        <v>2.3828703703703703E-3</v>
      </c>
      <c r="AO71" s="2">
        <v>2.4071759259259259E-3</v>
      </c>
      <c r="AP71" s="2">
        <v>2.4314814814814815E-3</v>
      </c>
      <c r="AQ71" s="2">
        <v>2.4364583333333334E-3</v>
      </c>
      <c r="AR71" s="2">
        <v>2.4719907407407407E-3</v>
      </c>
      <c r="AS71" s="2">
        <v>2.4944444444444445E-3</v>
      </c>
      <c r="AT71" s="2">
        <v>2.5096064814814816E-3</v>
      </c>
      <c r="AU71" s="2">
        <v>2.4624999999999998E-3</v>
      </c>
      <c r="AV71" s="2">
        <v>2.488888888888889E-3</v>
      </c>
      <c r="AW71" s="2">
        <v>2.4980324074074071E-3</v>
      </c>
      <c r="AX71" s="2">
        <v>2.5275462962962964E-3</v>
      </c>
      <c r="AY71" s="2">
        <v>2.544212962962963E-3</v>
      </c>
      <c r="AZ71" s="2">
        <v>2.5666666666666663E-3</v>
      </c>
      <c r="BA71" s="2">
        <v>2.8130787037037035E-3</v>
      </c>
      <c r="BB71" s="2">
        <v>2.6218749999999996E-3</v>
      </c>
      <c r="BC71" s="2">
        <v>2.5766203703703702E-3</v>
      </c>
      <c r="BD71" s="2">
        <v>2.607175925925926E-3</v>
      </c>
      <c r="BE71" s="2">
        <v>2.7319444444444448E-3</v>
      </c>
      <c r="BF71" s="2">
        <v>2.7344907407407409E-3</v>
      </c>
      <c r="BG71" s="2">
        <v>2.7091435185185187E-3</v>
      </c>
      <c r="BH71" s="2">
        <v>2.7472222222222221E-3</v>
      </c>
      <c r="BI71" s="2">
        <v>2.7291666666666662E-3</v>
      </c>
      <c r="BJ71" s="2">
        <v>2.7466435185185185E-3</v>
      </c>
      <c r="BK71" s="2">
        <v>2.8832175925925922E-3</v>
      </c>
      <c r="BL71" s="2">
        <v>2.7869212962962965E-3</v>
      </c>
      <c r="BM71" s="2">
        <v>2.8094907407407409E-3</v>
      </c>
      <c r="BN71" s="2">
        <v>2.9090277777777777E-3</v>
      </c>
      <c r="BO71" s="2">
        <v>2.8613425925925924E-3</v>
      </c>
      <c r="BP71" s="2">
        <v>2.9314814814814811E-3</v>
      </c>
      <c r="BQ71" s="2">
        <v>2.7884259259259264E-3</v>
      </c>
      <c r="BR71" s="2">
        <v>2.8196759259259256E-3</v>
      </c>
      <c r="BS71" s="2">
        <v>2.9269675925925921E-3</v>
      </c>
      <c r="BT71" s="2">
        <v>2.5849537037037035E-3</v>
      </c>
    </row>
    <row r="72" spans="2:72" x14ac:dyDescent="0.2">
      <c r="B72" s="5">
        <v>67</v>
      </c>
      <c r="C72" s="1">
        <v>99</v>
      </c>
      <c r="D72" s="1" t="s">
        <v>122</v>
      </c>
      <c r="E72" s="3">
        <v>1966</v>
      </c>
      <c r="F72" s="3" t="s">
        <v>46</v>
      </c>
      <c r="G72" s="3">
        <v>4</v>
      </c>
      <c r="H72" s="1" t="s">
        <v>123</v>
      </c>
      <c r="I72" s="7">
        <v>0.15631747685185185</v>
      </c>
      <c r="J72" s="2">
        <v>3.0197916666666667E-3</v>
      </c>
      <c r="K72" s="2">
        <v>2.3581018518518517E-3</v>
      </c>
      <c r="L72" s="2">
        <v>2.3324074074074076E-3</v>
      </c>
      <c r="M72" s="2">
        <v>2.3170138888888889E-3</v>
      </c>
      <c r="N72" s="2">
        <v>2.304050925925926E-3</v>
      </c>
      <c r="O72" s="2">
        <v>2.3765046296296295E-3</v>
      </c>
      <c r="P72" s="2">
        <v>2.3484953703703701E-3</v>
      </c>
      <c r="Q72" s="2">
        <v>2.3366898148148149E-3</v>
      </c>
      <c r="R72" s="2">
        <v>2.3718749999999999E-3</v>
      </c>
      <c r="S72" s="2">
        <v>2.4039351851851856E-3</v>
      </c>
      <c r="T72" s="2">
        <v>2.3497685185185184E-3</v>
      </c>
      <c r="U72" s="2">
        <v>2.3386574074074074E-3</v>
      </c>
      <c r="V72" s="2">
        <v>2.3776620370370371E-3</v>
      </c>
      <c r="W72" s="2">
        <v>2.3828703703703703E-3</v>
      </c>
      <c r="X72" s="2">
        <v>2.390162037037037E-3</v>
      </c>
      <c r="Y72" s="2">
        <v>2.3400462962962962E-3</v>
      </c>
      <c r="Z72" s="2">
        <v>2.3383101851851855E-3</v>
      </c>
      <c r="AA72" s="2">
        <v>2.2967592592592592E-3</v>
      </c>
      <c r="AB72" s="2">
        <v>2.3565972222222222E-3</v>
      </c>
      <c r="AC72" s="2">
        <v>2.3480324074074076E-3</v>
      </c>
      <c r="AD72" s="2">
        <v>2.2951388888888891E-3</v>
      </c>
      <c r="AE72" s="2">
        <v>2.2564814814814813E-3</v>
      </c>
      <c r="AF72" s="2">
        <v>2.2900462962962965E-3</v>
      </c>
      <c r="AG72" s="2">
        <v>2.354976851851852E-3</v>
      </c>
      <c r="AH72" s="2">
        <v>2.3283564814814816E-3</v>
      </c>
      <c r="AI72" s="2">
        <v>2.3369212962962961E-3</v>
      </c>
      <c r="AJ72" s="2">
        <v>2.323263888888889E-3</v>
      </c>
      <c r="AK72" s="2">
        <v>2.3024305555555554E-3</v>
      </c>
      <c r="AL72" s="2">
        <v>2.3164351851851848E-3</v>
      </c>
      <c r="AM72" s="2">
        <v>2.3543981481481484E-3</v>
      </c>
      <c r="AN72" s="2">
        <v>2.4229166666666665E-3</v>
      </c>
      <c r="AO72" s="2">
        <v>2.3730324074074075E-3</v>
      </c>
      <c r="AP72" s="2">
        <v>2.4138888888888886E-3</v>
      </c>
      <c r="AQ72" s="2">
        <v>2.381597222222222E-3</v>
      </c>
      <c r="AR72" s="2">
        <v>2.5356481481481484E-3</v>
      </c>
      <c r="AS72" s="2">
        <v>2.4069444444444446E-3</v>
      </c>
      <c r="AT72" s="2">
        <v>2.324189814814815E-3</v>
      </c>
      <c r="AU72" s="2">
        <v>2.3701388888888891E-3</v>
      </c>
      <c r="AV72" s="2">
        <v>2.3195601851851854E-3</v>
      </c>
      <c r="AW72" s="2">
        <v>2.3918981481481482E-3</v>
      </c>
      <c r="AX72" s="2">
        <v>2.4181712962962963E-3</v>
      </c>
      <c r="AY72" s="2">
        <v>2.5258101851851852E-3</v>
      </c>
      <c r="AZ72" s="2">
        <v>2.5893518518518518E-3</v>
      </c>
      <c r="BA72" s="2">
        <v>2.5584490740740741E-3</v>
      </c>
      <c r="BB72" s="2">
        <v>2.5861111111111115E-3</v>
      </c>
      <c r="BC72" s="2">
        <v>2.543287037037037E-3</v>
      </c>
      <c r="BD72" s="2">
        <v>2.5717592592592593E-3</v>
      </c>
      <c r="BE72" s="2">
        <v>2.5543981481481481E-3</v>
      </c>
      <c r="BF72" s="2">
        <v>2.5343749999999997E-3</v>
      </c>
      <c r="BG72" s="2">
        <v>2.6143518518518521E-3</v>
      </c>
      <c r="BH72" s="2">
        <v>2.9099537037037032E-3</v>
      </c>
      <c r="BI72" s="2">
        <v>2.9478009259259262E-3</v>
      </c>
      <c r="BJ72" s="2">
        <v>2.7462962962962966E-3</v>
      </c>
      <c r="BK72" s="2">
        <v>3.0788194444444448E-3</v>
      </c>
      <c r="BL72" s="2">
        <v>3.1710648148148154E-3</v>
      </c>
      <c r="BM72" s="2">
        <v>2.6015046296296298E-3</v>
      </c>
      <c r="BN72" s="2">
        <v>2.6648148148148147E-3</v>
      </c>
      <c r="BO72" s="2">
        <v>2.6571759259259257E-3</v>
      </c>
      <c r="BP72" s="2">
        <v>2.5937500000000001E-3</v>
      </c>
      <c r="BQ72" s="2">
        <v>2.8386574074074074E-3</v>
      </c>
      <c r="BR72" s="2">
        <v>2.5738425925925924E-3</v>
      </c>
      <c r="BS72" s="2">
        <v>2.6844907407407408E-3</v>
      </c>
      <c r="BT72" s="2">
        <v>2.5681712962962963E-3</v>
      </c>
    </row>
    <row r="73" spans="2:72" x14ac:dyDescent="0.2">
      <c r="B73" s="5">
        <v>68</v>
      </c>
      <c r="C73" s="1">
        <v>67</v>
      </c>
      <c r="D73" s="1" t="s">
        <v>124</v>
      </c>
      <c r="E73" s="3">
        <v>1974</v>
      </c>
      <c r="F73" s="3" t="s">
        <v>1</v>
      </c>
      <c r="G73" s="3">
        <v>26</v>
      </c>
      <c r="H73" s="1" t="s">
        <v>115</v>
      </c>
      <c r="I73" s="7">
        <v>0.15655370370370369</v>
      </c>
      <c r="J73" s="2">
        <v>2.93900462962963E-3</v>
      </c>
      <c r="K73" s="2">
        <v>2.2967592592592592E-3</v>
      </c>
      <c r="L73" s="2">
        <v>2.2974537037037039E-3</v>
      </c>
      <c r="M73" s="2">
        <v>2.2724537037037036E-3</v>
      </c>
      <c r="N73" s="2">
        <v>2.3060185185185184E-3</v>
      </c>
      <c r="O73" s="2">
        <v>2.2989583333333334E-3</v>
      </c>
      <c r="P73" s="2">
        <v>2.3155092592592593E-3</v>
      </c>
      <c r="Q73" s="2">
        <v>2.2827546296296298E-3</v>
      </c>
      <c r="R73" s="2">
        <v>2.3112268518518521E-3</v>
      </c>
      <c r="S73" s="2">
        <v>2.2974537037037039E-3</v>
      </c>
      <c r="T73" s="2">
        <v>2.3137731481481481E-3</v>
      </c>
      <c r="U73" s="2">
        <v>2.3243055555555556E-3</v>
      </c>
      <c r="V73" s="2">
        <v>2.3262731481481481E-3</v>
      </c>
      <c r="W73" s="2">
        <v>2.3418981481481481E-3</v>
      </c>
      <c r="X73" s="2">
        <v>2.3730324074074075E-3</v>
      </c>
      <c r="Y73" s="2">
        <v>2.3098379629629628E-3</v>
      </c>
      <c r="Z73" s="2">
        <v>2.3641203703703702E-3</v>
      </c>
      <c r="AA73" s="2">
        <v>2.3526620370370372E-3</v>
      </c>
      <c r="AB73" s="2">
        <v>2.3693287037037038E-3</v>
      </c>
      <c r="AC73" s="2">
        <v>2.409722222222222E-3</v>
      </c>
      <c r="AD73" s="2">
        <v>2.3884259259259262E-3</v>
      </c>
      <c r="AE73" s="2">
        <v>2.405324074074074E-3</v>
      </c>
      <c r="AF73" s="2">
        <v>2.4082175925925924E-3</v>
      </c>
      <c r="AG73" s="2">
        <v>2.4428240740740738E-3</v>
      </c>
      <c r="AH73" s="2">
        <v>2.4444444444444444E-3</v>
      </c>
      <c r="AI73" s="2">
        <v>2.4543981481481483E-3</v>
      </c>
      <c r="AJ73" s="2">
        <v>2.5498842592592591E-3</v>
      </c>
      <c r="AK73" s="2">
        <v>2.4811342592592593E-3</v>
      </c>
      <c r="AL73" s="2">
        <v>2.4482638888888891E-3</v>
      </c>
      <c r="AM73" s="2">
        <v>2.4484953703703704E-3</v>
      </c>
      <c r="AN73" s="2">
        <v>2.4636574074074075E-3</v>
      </c>
      <c r="AO73" s="2">
        <v>2.460648148148148E-3</v>
      </c>
      <c r="AP73" s="2">
        <v>2.4836805555555558E-3</v>
      </c>
      <c r="AQ73" s="2">
        <v>2.4924768518518521E-3</v>
      </c>
      <c r="AR73" s="2">
        <v>2.5031249999999997E-3</v>
      </c>
      <c r="AS73" s="2">
        <v>2.5274305555555558E-3</v>
      </c>
      <c r="AT73" s="2">
        <v>2.5266203703703705E-3</v>
      </c>
      <c r="AU73" s="2">
        <v>2.5428240740740741E-3</v>
      </c>
      <c r="AV73" s="2">
        <v>2.5494212962962966E-3</v>
      </c>
      <c r="AW73" s="2">
        <v>2.559837962962963E-3</v>
      </c>
      <c r="AX73" s="2">
        <v>2.5475694444444443E-3</v>
      </c>
      <c r="AY73" s="2">
        <v>2.5613425925925929E-3</v>
      </c>
      <c r="AZ73" s="2">
        <v>2.520138888888889E-3</v>
      </c>
      <c r="BA73" s="2">
        <v>2.5329861111111113E-3</v>
      </c>
      <c r="BB73" s="2">
        <v>2.5479166666666666E-3</v>
      </c>
      <c r="BC73" s="2">
        <v>2.6406250000000002E-3</v>
      </c>
      <c r="BD73" s="2">
        <v>2.6231481481481483E-3</v>
      </c>
      <c r="BE73" s="2">
        <v>2.670138888888889E-3</v>
      </c>
      <c r="BF73" s="2">
        <v>2.6447916666666668E-3</v>
      </c>
      <c r="BG73" s="2">
        <v>2.6900462962962963E-3</v>
      </c>
      <c r="BH73" s="2">
        <v>2.587037037037037E-3</v>
      </c>
      <c r="BI73" s="2">
        <v>2.5798611111111109E-3</v>
      </c>
      <c r="BJ73" s="2">
        <v>2.6041666666666665E-3</v>
      </c>
      <c r="BK73" s="2">
        <v>2.6130787037037038E-3</v>
      </c>
      <c r="BL73" s="2">
        <v>2.6616898148148146E-3</v>
      </c>
      <c r="BM73" s="2">
        <v>2.7096064814814812E-3</v>
      </c>
      <c r="BN73" s="2">
        <v>2.6785879629629629E-3</v>
      </c>
      <c r="BO73" s="2">
        <v>2.6567129629629632E-3</v>
      </c>
      <c r="BP73" s="2">
        <v>2.6496527777777781E-3</v>
      </c>
      <c r="BQ73" s="2">
        <v>2.6574074074074074E-3</v>
      </c>
      <c r="BR73" s="2">
        <v>2.7042824074074074E-3</v>
      </c>
      <c r="BS73" s="2">
        <v>2.3991898148148145E-3</v>
      </c>
      <c r="BT73" s="2">
        <v>2.390625E-3</v>
      </c>
    </row>
    <row r="74" spans="2:72" x14ac:dyDescent="0.2">
      <c r="B74" s="5">
        <v>69</v>
      </c>
      <c r="C74" s="1">
        <v>65</v>
      </c>
      <c r="D74" s="1" t="s">
        <v>125</v>
      </c>
      <c r="E74" s="3">
        <v>1979</v>
      </c>
      <c r="F74" s="3" t="s">
        <v>8</v>
      </c>
      <c r="G74" s="3">
        <v>23</v>
      </c>
      <c r="H74" s="1" t="s">
        <v>115</v>
      </c>
      <c r="I74" s="7">
        <v>0.157715625</v>
      </c>
      <c r="J74" s="2">
        <v>2.9244212962962961E-3</v>
      </c>
      <c r="K74" s="2">
        <v>2.3050925925925925E-3</v>
      </c>
      <c r="L74" s="2">
        <v>2.295023148148148E-3</v>
      </c>
      <c r="M74" s="2">
        <v>2.2736111111111112E-3</v>
      </c>
      <c r="N74" s="2">
        <v>2.3062500000000001E-3</v>
      </c>
      <c r="O74" s="2">
        <v>2.2385416666666669E-3</v>
      </c>
      <c r="P74" s="2">
        <v>2.1917824074074075E-3</v>
      </c>
      <c r="Q74" s="2">
        <v>2.2182870370370368E-3</v>
      </c>
      <c r="R74" s="2">
        <v>2.2186342592592592E-3</v>
      </c>
      <c r="S74" s="2">
        <v>2.2087962962962964E-3</v>
      </c>
      <c r="T74" s="2">
        <v>2.2496527777777779E-3</v>
      </c>
      <c r="U74" s="2">
        <v>2.2729166666666666E-3</v>
      </c>
      <c r="V74" s="2">
        <v>2.2247685185185187E-3</v>
      </c>
      <c r="W74" s="2">
        <v>2.1966435185185183E-3</v>
      </c>
      <c r="X74" s="2">
        <v>2.1877314814814815E-3</v>
      </c>
      <c r="Y74" s="2">
        <v>2.2326388888888886E-3</v>
      </c>
      <c r="Z74" s="2">
        <v>2.1601851851851851E-3</v>
      </c>
      <c r="AA74" s="2">
        <v>2.2622685185185185E-3</v>
      </c>
      <c r="AB74" s="2">
        <v>2.2267361111111112E-3</v>
      </c>
      <c r="AC74" s="2">
        <v>2.2276620370370371E-3</v>
      </c>
      <c r="AD74" s="2">
        <v>2.3211805555555559E-3</v>
      </c>
      <c r="AE74" s="2">
        <v>2.2731481481481483E-3</v>
      </c>
      <c r="AF74" s="2">
        <v>2.3523148148148149E-3</v>
      </c>
      <c r="AG74" s="2">
        <v>2.3230324074074073E-3</v>
      </c>
      <c r="AH74" s="2">
        <v>2.4140046296296297E-3</v>
      </c>
      <c r="AI74" s="2">
        <v>2.3672453703703707E-3</v>
      </c>
      <c r="AJ74" s="2">
        <v>2.3371527777777778E-3</v>
      </c>
      <c r="AK74" s="2">
        <v>2.2660879629629632E-3</v>
      </c>
      <c r="AL74" s="2">
        <v>2.2541666666666669E-3</v>
      </c>
      <c r="AM74" s="2">
        <v>2.3310185185185183E-3</v>
      </c>
      <c r="AN74" s="2">
        <v>2.2770833333333332E-3</v>
      </c>
      <c r="AO74" s="2">
        <v>2.4541666666666666E-3</v>
      </c>
      <c r="AP74" s="2">
        <v>2.4247685185185184E-3</v>
      </c>
      <c r="AQ74" s="2">
        <v>2.3334490740740742E-3</v>
      </c>
      <c r="AR74" s="2">
        <v>2.3276620370370374E-3</v>
      </c>
      <c r="AS74" s="2">
        <v>2.4861111111111112E-3</v>
      </c>
      <c r="AT74" s="2">
        <v>2.3871527777777775E-3</v>
      </c>
      <c r="AU74" s="2">
        <v>2.7733796296296295E-3</v>
      </c>
      <c r="AV74" s="2">
        <v>2.5081018518518521E-3</v>
      </c>
      <c r="AW74" s="2">
        <v>2.7473379629629631E-3</v>
      </c>
      <c r="AX74" s="2">
        <v>2.4835648148148147E-3</v>
      </c>
      <c r="AY74" s="2">
        <v>2.8791666666666666E-3</v>
      </c>
      <c r="AZ74" s="2">
        <v>2.5259259259259258E-3</v>
      </c>
      <c r="BA74" s="2">
        <v>3.0520833333333333E-3</v>
      </c>
      <c r="BB74" s="2">
        <v>3.0947916666666671E-3</v>
      </c>
      <c r="BC74" s="2">
        <v>2.8150462962962964E-3</v>
      </c>
      <c r="BD74" s="2">
        <v>2.5827546296296297E-3</v>
      </c>
      <c r="BE74" s="2">
        <v>2.7659722222222222E-3</v>
      </c>
      <c r="BF74" s="2">
        <v>2.5076388888888887E-3</v>
      </c>
      <c r="BG74" s="2">
        <v>2.5172453703703702E-3</v>
      </c>
      <c r="BH74" s="2">
        <v>2.6331018518518517E-3</v>
      </c>
      <c r="BI74" s="2">
        <v>3.0809027777777775E-3</v>
      </c>
      <c r="BJ74" s="2">
        <v>3.1410879629629631E-3</v>
      </c>
      <c r="BK74" s="2">
        <v>2.9017361111111106E-3</v>
      </c>
      <c r="BL74" s="2">
        <v>2.5630787037037037E-3</v>
      </c>
      <c r="BM74" s="2">
        <v>2.8706018518518516E-3</v>
      </c>
      <c r="BN74" s="2">
        <v>2.7141203703703702E-3</v>
      </c>
      <c r="BO74" s="2">
        <v>2.9824074074074076E-3</v>
      </c>
      <c r="BP74" s="2">
        <v>2.6012731481481481E-3</v>
      </c>
      <c r="BQ74" s="2">
        <v>2.9017361111111106E-3</v>
      </c>
      <c r="BR74" s="2">
        <v>2.7199074074074074E-3</v>
      </c>
      <c r="BS74" s="2">
        <v>3.0239583333333334E-3</v>
      </c>
      <c r="BT74" s="2">
        <v>2.9777777777777775E-3</v>
      </c>
    </row>
    <row r="75" spans="2:72" x14ac:dyDescent="0.2">
      <c r="B75" s="5">
        <v>70</v>
      </c>
      <c r="C75" s="1">
        <v>134</v>
      </c>
      <c r="D75" s="1" t="s">
        <v>126</v>
      </c>
      <c r="E75" s="3">
        <v>1973</v>
      </c>
      <c r="F75" s="3" t="s">
        <v>1</v>
      </c>
      <c r="G75" s="3">
        <v>27</v>
      </c>
      <c r="H75" s="1" t="s">
        <v>127</v>
      </c>
      <c r="I75" s="7">
        <v>0.15888055555555555</v>
      </c>
      <c r="J75" s="2">
        <v>2.7354166666666668E-3</v>
      </c>
      <c r="K75" s="2">
        <v>2.185300925925926E-3</v>
      </c>
      <c r="L75" s="2">
        <v>2.1524305555555554E-3</v>
      </c>
      <c r="M75" s="2">
        <v>2.1732638888888891E-3</v>
      </c>
      <c r="N75" s="2">
        <v>2.1400462962962961E-3</v>
      </c>
      <c r="O75" s="2">
        <v>2.1377314814814813E-3</v>
      </c>
      <c r="P75" s="2">
        <v>2.1244212962962961E-3</v>
      </c>
      <c r="Q75" s="2">
        <v>2.0030092592592591E-3</v>
      </c>
      <c r="R75" s="2">
        <v>2.2266203703703706E-3</v>
      </c>
      <c r="S75" s="2">
        <v>2.137962962962963E-3</v>
      </c>
      <c r="T75" s="2">
        <v>2.1675925925925925E-3</v>
      </c>
      <c r="U75" s="2">
        <v>2.1855324074074073E-3</v>
      </c>
      <c r="V75" s="2">
        <v>2.161111111111111E-3</v>
      </c>
      <c r="W75" s="2">
        <v>2.2071759259259258E-3</v>
      </c>
      <c r="X75" s="2">
        <v>2.2351851851851851E-3</v>
      </c>
      <c r="Y75" s="2">
        <v>2.1925925925925928E-3</v>
      </c>
      <c r="Z75" s="2">
        <v>2.1865740740740739E-3</v>
      </c>
      <c r="AA75" s="2">
        <v>2.1707175925925926E-3</v>
      </c>
      <c r="AB75" s="2">
        <v>2.248726851851852E-3</v>
      </c>
      <c r="AC75" s="2">
        <v>2.1960648148148148E-3</v>
      </c>
      <c r="AD75" s="2">
        <v>2.1871527777777779E-3</v>
      </c>
      <c r="AE75" s="2">
        <v>2.1939814814814817E-3</v>
      </c>
      <c r="AF75" s="2">
        <v>2.189236111111111E-3</v>
      </c>
      <c r="AG75" s="2">
        <v>2.166087962962963E-3</v>
      </c>
      <c r="AH75" s="2">
        <v>2.2599537037037037E-3</v>
      </c>
      <c r="AI75" s="2">
        <v>2.2039351851851851E-3</v>
      </c>
      <c r="AJ75" s="2">
        <v>2.2313657407407408E-3</v>
      </c>
      <c r="AK75" s="2">
        <v>2.2927083333333332E-3</v>
      </c>
      <c r="AL75" s="2">
        <v>2.2962962962962963E-3</v>
      </c>
      <c r="AM75" s="2">
        <v>2.2921296296296296E-3</v>
      </c>
      <c r="AN75" s="2">
        <v>2.358449074074074E-3</v>
      </c>
      <c r="AO75" s="2">
        <v>2.3431712962962963E-3</v>
      </c>
      <c r="AP75" s="2">
        <v>2.4730324074074077E-3</v>
      </c>
      <c r="AQ75" s="2">
        <v>2.4672453703703705E-3</v>
      </c>
      <c r="AR75" s="2">
        <v>2.4489583333333334E-3</v>
      </c>
      <c r="AS75" s="2">
        <v>2.4908564814814815E-3</v>
      </c>
      <c r="AT75" s="2">
        <v>2.5866898148148147E-3</v>
      </c>
      <c r="AU75" s="2">
        <v>2.5414351851851852E-3</v>
      </c>
      <c r="AV75" s="2">
        <v>2.5729166666666665E-3</v>
      </c>
      <c r="AW75" s="2">
        <v>2.6184027777777781E-3</v>
      </c>
      <c r="AX75" s="2">
        <v>2.6374999999999997E-3</v>
      </c>
      <c r="AY75" s="2">
        <v>2.599074074074074E-3</v>
      </c>
      <c r="AZ75" s="2">
        <v>2.6634259259259263E-3</v>
      </c>
      <c r="BA75" s="2">
        <v>2.9568287037037033E-3</v>
      </c>
      <c r="BB75" s="2">
        <v>2.7900462962962961E-3</v>
      </c>
      <c r="BC75" s="2">
        <v>2.8532407407407408E-3</v>
      </c>
      <c r="BD75" s="2">
        <v>2.8656250000000001E-3</v>
      </c>
      <c r="BE75" s="2">
        <v>2.9209490740740741E-3</v>
      </c>
      <c r="BF75" s="2">
        <v>3.0162037037037037E-3</v>
      </c>
      <c r="BG75" s="2">
        <v>3.3384259259259257E-3</v>
      </c>
      <c r="BH75" s="2">
        <v>3.0498842592592591E-3</v>
      </c>
      <c r="BI75" s="2">
        <v>3.054282407407407E-3</v>
      </c>
      <c r="BJ75" s="2">
        <v>2.9973379629629634E-3</v>
      </c>
      <c r="BK75" s="2">
        <v>3.2065972222222218E-3</v>
      </c>
      <c r="BL75" s="2">
        <v>3.0105324074074075E-3</v>
      </c>
      <c r="BM75" s="2">
        <v>3.0180555555555555E-3</v>
      </c>
      <c r="BN75" s="2">
        <v>2.9847222222222224E-3</v>
      </c>
      <c r="BO75" s="2">
        <v>2.9159722222222221E-3</v>
      </c>
      <c r="BP75" s="2">
        <v>2.9494212962962968E-3</v>
      </c>
      <c r="BQ75" s="2">
        <v>2.9785879629629628E-3</v>
      </c>
      <c r="BR75" s="2">
        <v>3.0214120370370373E-3</v>
      </c>
      <c r="BS75" s="2">
        <v>3.0665509259259261E-3</v>
      </c>
      <c r="BT75" s="2">
        <v>2.8046296296296296E-3</v>
      </c>
    </row>
    <row r="76" spans="2:72" x14ac:dyDescent="0.2">
      <c r="B76" s="5">
        <v>71</v>
      </c>
      <c r="C76" s="1">
        <v>55</v>
      </c>
      <c r="D76" s="1" t="s">
        <v>128</v>
      </c>
      <c r="E76" s="3">
        <v>1977</v>
      </c>
      <c r="F76" s="3" t="s">
        <v>8</v>
      </c>
      <c r="G76" s="3">
        <v>24</v>
      </c>
      <c r="H76" s="1" t="s">
        <v>95</v>
      </c>
      <c r="I76" s="7">
        <v>0.15922222222222224</v>
      </c>
      <c r="J76" s="2">
        <v>2.7586805555555559E-3</v>
      </c>
      <c r="K76" s="2">
        <v>2.1341435185185187E-3</v>
      </c>
      <c r="L76" s="2">
        <v>2.1399305555555555E-3</v>
      </c>
      <c r="M76" s="2">
        <v>2.0726851851851852E-3</v>
      </c>
      <c r="N76" s="2">
        <v>2.1807870370370371E-3</v>
      </c>
      <c r="O76" s="2">
        <v>2.1261574074074073E-3</v>
      </c>
      <c r="P76" s="2">
        <v>2.1377314814814813E-3</v>
      </c>
      <c r="Q76" s="2">
        <v>2.1659722222222223E-3</v>
      </c>
      <c r="R76" s="2">
        <v>2.1616898148148146E-3</v>
      </c>
      <c r="S76" s="2">
        <v>2.2203703703703704E-3</v>
      </c>
      <c r="T76" s="2">
        <v>2.2187499999999998E-3</v>
      </c>
      <c r="U76" s="2">
        <v>2.2541666666666669E-3</v>
      </c>
      <c r="V76" s="2">
        <v>2.2655092592592592E-3</v>
      </c>
      <c r="W76" s="2">
        <v>2.3122685185185186E-3</v>
      </c>
      <c r="X76" s="2">
        <v>2.2858796296296295E-3</v>
      </c>
      <c r="Y76" s="2">
        <v>2.236111111111111E-3</v>
      </c>
      <c r="Z76" s="2">
        <v>2.248726851851852E-3</v>
      </c>
      <c r="AA76" s="2">
        <v>2.3260416666666668E-3</v>
      </c>
      <c r="AB76" s="2">
        <v>2.2263888888888889E-3</v>
      </c>
      <c r="AC76" s="2">
        <v>2.3443287037037039E-3</v>
      </c>
      <c r="AD76" s="2">
        <v>2.3877314814814816E-3</v>
      </c>
      <c r="AE76" s="2">
        <v>2.378587962962963E-3</v>
      </c>
      <c r="AF76" s="2">
        <v>2.5291666666666665E-3</v>
      </c>
      <c r="AG76" s="2">
        <v>2.3436342592592593E-3</v>
      </c>
      <c r="AH76" s="2">
        <v>2.4129629629629631E-3</v>
      </c>
      <c r="AI76" s="2">
        <v>2.4090277777777777E-3</v>
      </c>
      <c r="AJ76" s="2">
        <v>2.5215277777777779E-3</v>
      </c>
      <c r="AK76" s="2">
        <v>2.5846064814814816E-3</v>
      </c>
      <c r="AL76" s="2">
        <v>2.4282407407407408E-3</v>
      </c>
      <c r="AM76" s="2">
        <v>2.4935185185185186E-3</v>
      </c>
      <c r="AN76" s="2">
        <v>2.4528935185185187E-3</v>
      </c>
      <c r="AO76" s="2">
        <v>2.5046296296296297E-3</v>
      </c>
      <c r="AP76" s="2">
        <v>2.5180555555555555E-3</v>
      </c>
      <c r="AQ76" s="2">
        <v>2.5063657407407409E-3</v>
      </c>
      <c r="AR76" s="2">
        <v>2.5739583333333335E-3</v>
      </c>
      <c r="AS76" s="2">
        <v>2.807638888888889E-3</v>
      </c>
      <c r="AT76" s="2">
        <v>2.5998842592592592E-3</v>
      </c>
      <c r="AU76" s="2">
        <v>2.504513888888889E-3</v>
      </c>
      <c r="AV76" s="2">
        <v>2.5196759259259261E-3</v>
      </c>
      <c r="AW76" s="2">
        <v>2.787962962962963E-3</v>
      </c>
      <c r="AX76" s="2">
        <v>2.6047453703703705E-3</v>
      </c>
      <c r="AY76" s="2">
        <v>2.5785879629629626E-3</v>
      </c>
      <c r="AZ76" s="2">
        <v>2.8599537037037035E-3</v>
      </c>
      <c r="BA76" s="2">
        <v>3.1262731481481484E-3</v>
      </c>
      <c r="BB76" s="2">
        <v>2.7483796296296297E-3</v>
      </c>
      <c r="BC76" s="2">
        <v>2.6773148148148147E-3</v>
      </c>
      <c r="BD76" s="2">
        <v>2.5903935185185188E-3</v>
      </c>
      <c r="BE76" s="2">
        <v>2.7357638888888887E-3</v>
      </c>
      <c r="BF76" s="2">
        <v>2.6731481481481485E-3</v>
      </c>
      <c r="BG76" s="2">
        <v>2.6615740740740736E-3</v>
      </c>
      <c r="BH76" s="2">
        <v>2.7035879629629632E-3</v>
      </c>
      <c r="BI76" s="2">
        <v>3.2869212962962965E-3</v>
      </c>
      <c r="BJ76" s="2">
        <v>2.8306712962962964E-3</v>
      </c>
      <c r="BK76" s="2">
        <v>2.7150462962962957E-3</v>
      </c>
      <c r="BL76" s="2">
        <v>2.693287037037037E-3</v>
      </c>
      <c r="BM76" s="2">
        <v>2.7057870370370374E-3</v>
      </c>
      <c r="BN76" s="2">
        <v>2.7905092592592595E-3</v>
      </c>
      <c r="BO76" s="2">
        <v>2.7656250000000003E-3</v>
      </c>
      <c r="BP76" s="2">
        <v>2.9160879629629628E-3</v>
      </c>
      <c r="BQ76" s="2">
        <v>2.861921296296296E-3</v>
      </c>
      <c r="BR76" s="2">
        <v>3.0043981481481484E-3</v>
      </c>
      <c r="BS76" s="2">
        <v>2.9710648148148148E-3</v>
      </c>
      <c r="BT76" s="2">
        <v>2.6405092592592591E-3</v>
      </c>
    </row>
    <row r="77" spans="2:72" x14ac:dyDescent="0.2">
      <c r="B77" s="5">
        <v>72</v>
      </c>
      <c r="C77" s="1">
        <v>58</v>
      </c>
      <c r="D77" s="1" t="s">
        <v>129</v>
      </c>
      <c r="E77" s="3">
        <v>1970</v>
      </c>
      <c r="F77" s="3" t="s">
        <v>1</v>
      </c>
      <c r="G77" s="3">
        <v>28</v>
      </c>
      <c r="H77" s="1" t="s">
        <v>130</v>
      </c>
      <c r="I77" s="7">
        <v>0.1600087962962963</v>
      </c>
      <c r="J77" s="2">
        <v>2.6428240740740739E-3</v>
      </c>
      <c r="K77" s="2">
        <v>2.1488425925925924E-3</v>
      </c>
      <c r="L77" s="2">
        <v>2.212962962962963E-3</v>
      </c>
      <c r="M77" s="2">
        <v>2.2103009259259259E-3</v>
      </c>
      <c r="N77" s="2">
        <v>2.2465277777777774E-3</v>
      </c>
      <c r="O77" s="2">
        <v>2.2729166666666666E-3</v>
      </c>
      <c r="P77" s="2">
        <v>2.2253472222222219E-3</v>
      </c>
      <c r="Q77" s="2">
        <v>2.2461805555555555E-3</v>
      </c>
      <c r="R77" s="2">
        <v>2.2686342592592593E-3</v>
      </c>
      <c r="S77" s="2">
        <v>2.2439814814814813E-3</v>
      </c>
      <c r="T77" s="2">
        <v>2.237615740740741E-3</v>
      </c>
      <c r="U77" s="2">
        <v>2.2372685185185186E-3</v>
      </c>
      <c r="V77" s="2">
        <v>2.2247685185185187E-3</v>
      </c>
      <c r="W77" s="2">
        <v>2.2443287037037037E-3</v>
      </c>
      <c r="X77" s="2">
        <v>2.2496527777777779E-3</v>
      </c>
      <c r="Y77" s="2">
        <v>2.2746527777777778E-3</v>
      </c>
      <c r="Z77" s="2">
        <v>2.2668981481481481E-3</v>
      </c>
      <c r="AA77" s="2">
        <v>2.2771990740740743E-3</v>
      </c>
      <c r="AB77" s="2">
        <v>2.3078703703703703E-3</v>
      </c>
      <c r="AC77" s="2">
        <v>2.3146990740740741E-3</v>
      </c>
      <c r="AD77" s="2">
        <v>2.3091435185185185E-3</v>
      </c>
      <c r="AE77" s="2">
        <v>2.3475694444444442E-3</v>
      </c>
      <c r="AF77" s="2">
        <v>2.2650462962962963E-3</v>
      </c>
      <c r="AG77" s="2">
        <v>2.3030092592592594E-3</v>
      </c>
      <c r="AH77" s="2">
        <v>2.3502314814814814E-3</v>
      </c>
      <c r="AI77" s="2">
        <v>2.3734953703703704E-3</v>
      </c>
      <c r="AJ77" s="2">
        <v>2.3939814814814817E-3</v>
      </c>
      <c r="AK77" s="2">
        <v>2.40474537037037E-3</v>
      </c>
      <c r="AL77" s="2">
        <v>2.5373842592592592E-3</v>
      </c>
      <c r="AM77" s="2">
        <v>2.5052083333333332E-3</v>
      </c>
      <c r="AN77" s="2">
        <v>2.5418981481481482E-3</v>
      </c>
      <c r="AO77" s="2">
        <v>2.5256944444444446E-3</v>
      </c>
      <c r="AP77" s="2">
        <v>2.4545138888888889E-3</v>
      </c>
      <c r="AQ77" s="2">
        <v>2.4978009259259263E-3</v>
      </c>
      <c r="AR77" s="2">
        <v>2.5716435185185187E-3</v>
      </c>
      <c r="AS77" s="2">
        <v>2.5577546296296299E-3</v>
      </c>
      <c r="AT77" s="2">
        <v>2.4827546296296295E-3</v>
      </c>
      <c r="AU77" s="2">
        <v>2.4891203703703703E-3</v>
      </c>
      <c r="AV77" s="2">
        <v>2.5561342592592593E-3</v>
      </c>
      <c r="AW77" s="2">
        <v>2.7113425925925929E-3</v>
      </c>
      <c r="AX77" s="2">
        <v>2.6447916666666668E-3</v>
      </c>
      <c r="AY77" s="2">
        <v>2.6201388888888889E-3</v>
      </c>
      <c r="AZ77" s="2">
        <v>2.641898148148148E-3</v>
      </c>
      <c r="BA77" s="2">
        <v>2.6270833333333333E-3</v>
      </c>
      <c r="BB77" s="2">
        <v>2.823726851851852E-3</v>
      </c>
      <c r="BC77" s="2">
        <v>2.7569444444444442E-3</v>
      </c>
      <c r="BD77" s="2">
        <v>2.7168981481481484E-3</v>
      </c>
      <c r="BE77" s="2">
        <v>2.8582175925925928E-3</v>
      </c>
      <c r="BF77" s="2">
        <v>2.9420138888888894E-3</v>
      </c>
      <c r="BG77" s="2">
        <v>2.6723379629629632E-3</v>
      </c>
      <c r="BH77" s="2">
        <v>2.816203703703704E-3</v>
      </c>
      <c r="BI77" s="2">
        <v>2.9892361111111109E-3</v>
      </c>
      <c r="BJ77" s="2">
        <v>3.0936342592592591E-3</v>
      </c>
      <c r="BK77" s="2">
        <v>2.9114583333333332E-3</v>
      </c>
      <c r="BL77" s="2">
        <v>3.0113425925925928E-3</v>
      </c>
      <c r="BM77" s="2">
        <v>2.9156249999999998E-3</v>
      </c>
      <c r="BN77" s="2">
        <v>2.749189814814815E-3</v>
      </c>
      <c r="BO77" s="2">
        <v>3.0152777777777777E-3</v>
      </c>
      <c r="BP77" s="2">
        <v>2.930439814814815E-3</v>
      </c>
      <c r="BQ77" s="2">
        <v>2.9453703703703703E-3</v>
      </c>
      <c r="BR77" s="2">
        <v>3.1313657407407406E-3</v>
      </c>
      <c r="BS77" s="2">
        <v>2.9851851851851849E-3</v>
      </c>
      <c r="BT77" s="2">
        <v>2.6784722222222223E-3</v>
      </c>
    </row>
    <row r="78" spans="2:72" x14ac:dyDescent="0.2">
      <c r="B78" s="5">
        <v>73</v>
      </c>
      <c r="C78" s="1">
        <v>62</v>
      </c>
      <c r="D78" s="1" t="s">
        <v>131</v>
      </c>
      <c r="E78" s="3">
        <v>1949</v>
      </c>
      <c r="F78" s="3" t="s">
        <v>64</v>
      </c>
      <c r="G78" s="3">
        <v>4</v>
      </c>
      <c r="H78" s="1" t="s">
        <v>132</v>
      </c>
      <c r="I78" s="7">
        <v>0.16086180555555554</v>
      </c>
      <c r="J78" s="2">
        <v>2.9609953703703703E-3</v>
      </c>
      <c r="K78" s="2">
        <v>2.3886574074074075E-3</v>
      </c>
      <c r="L78" s="2">
        <v>2.4209490740740741E-3</v>
      </c>
      <c r="M78" s="2">
        <v>2.4246527777777777E-3</v>
      </c>
      <c r="N78" s="2">
        <v>2.3996527777777779E-3</v>
      </c>
      <c r="O78" s="2">
        <v>2.3579861111111115E-3</v>
      </c>
      <c r="P78" s="2">
        <v>2.3978009259259261E-3</v>
      </c>
      <c r="Q78" s="2">
        <v>2.4010416666666668E-3</v>
      </c>
      <c r="R78" s="2">
        <v>2.378587962962963E-3</v>
      </c>
      <c r="S78" s="2">
        <v>2.3864583333333333E-3</v>
      </c>
      <c r="T78" s="2">
        <v>2.4045138888888888E-3</v>
      </c>
      <c r="U78" s="2">
        <v>2.3538194444444444E-3</v>
      </c>
      <c r="V78" s="2">
        <v>2.3718749999999999E-3</v>
      </c>
      <c r="W78" s="2">
        <v>2.3277777777777776E-3</v>
      </c>
      <c r="X78" s="2">
        <v>2.3662037037037037E-3</v>
      </c>
      <c r="Y78" s="2">
        <v>2.3656250000000001E-3</v>
      </c>
      <c r="Z78" s="2">
        <v>2.4155092592592592E-3</v>
      </c>
      <c r="AA78" s="2">
        <v>2.3994212962962962E-3</v>
      </c>
      <c r="AB78" s="2">
        <v>2.4042824074074075E-3</v>
      </c>
      <c r="AC78" s="2">
        <v>2.4153935185185185E-3</v>
      </c>
      <c r="AD78" s="2">
        <v>2.4266203703703702E-3</v>
      </c>
      <c r="AE78" s="2">
        <v>2.4302083333333333E-3</v>
      </c>
      <c r="AF78" s="2">
        <v>2.4511574074074075E-3</v>
      </c>
      <c r="AG78" s="2">
        <v>2.4747685185185185E-3</v>
      </c>
      <c r="AH78" s="2">
        <v>2.5115740740740741E-3</v>
      </c>
      <c r="AI78" s="2">
        <v>2.5189814814814819E-3</v>
      </c>
      <c r="AJ78" s="2">
        <v>2.5159722222222224E-3</v>
      </c>
      <c r="AK78" s="2">
        <v>2.4547453703703706E-3</v>
      </c>
      <c r="AL78" s="2">
        <v>2.4697916666666666E-3</v>
      </c>
      <c r="AM78" s="2">
        <v>2.4715277777777778E-3</v>
      </c>
      <c r="AN78" s="2">
        <v>2.484375E-3</v>
      </c>
      <c r="AO78" s="2">
        <v>2.4561342592592595E-3</v>
      </c>
      <c r="AP78" s="2">
        <v>2.5179398148148149E-3</v>
      </c>
      <c r="AQ78" s="2">
        <v>2.6025462962962959E-3</v>
      </c>
      <c r="AR78" s="2">
        <v>2.5203703703703703E-3</v>
      </c>
      <c r="AS78" s="2">
        <v>2.5174768518518519E-3</v>
      </c>
      <c r="AT78" s="2">
        <v>2.5763888888888889E-3</v>
      </c>
      <c r="AU78" s="2">
        <v>2.5333333333333332E-3</v>
      </c>
      <c r="AV78" s="2">
        <v>2.6443287037037039E-3</v>
      </c>
      <c r="AW78" s="2">
        <v>2.5606481481481483E-3</v>
      </c>
      <c r="AX78" s="2">
        <v>2.6155092592592588E-3</v>
      </c>
      <c r="AY78" s="2">
        <v>2.584027777777778E-3</v>
      </c>
      <c r="AZ78" s="2">
        <v>2.6030092592592593E-3</v>
      </c>
      <c r="BA78" s="2">
        <v>2.5884259259259259E-3</v>
      </c>
      <c r="BB78" s="2">
        <v>2.6439814814814815E-3</v>
      </c>
      <c r="BC78" s="2">
        <v>2.6231481481481483E-3</v>
      </c>
      <c r="BD78" s="2">
        <v>2.6175925925925928E-3</v>
      </c>
      <c r="BE78" s="2">
        <v>2.6328703703703705E-3</v>
      </c>
      <c r="BF78" s="2">
        <v>2.697800925925926E-3</v>
      </c>
      <c r="BG78" s="2">
        <v>2.6120370370370373E-3</v>
      </c>
      <c r="BH78" s="2">
        <v>2.7812500000000003E-3</v>
      </c>
      <c r="BI78" s="2">
        <v>2.6681712962962965E-3</v>
      </c>
      <c r="BJ78" s="2">
        <v>2.7449074074074073E-3</v>
      </c>
      <c r="BK78" s="2">
        <v>3.0622685185185184E-3</v>
      </c>
      <c r="BL78" s="2">
        <v>2.7912037037037037E-3</v>
      </c>
      <c r="BM78" s="2">
        <v>2.8304398148148151E-3</v>
      </c>
      <c r="BN78" s="2">
        <v>2.8799768518518523E-3</v>
      </c>
      <c r="BO78" s="2">
        <v>2.7642361111111114E-3</v>
      </c>
      <c r="BP78" s="2">
        <v>2.6583333333333333E-3</v>
      </c>
      <c r="BQ78" s="2">
        <v>2.8653935185185184E-3</v>
      </c>
      <c r="BR78" s="2">
        <v>2.7978009259259258E-3</v>
      </c>
      <c r="BS78" s="2">
        <v>2.7606481481481479E-3</v>
      </c>
      <c r="BT78" s="2">
        <v>2.5590277777777777E-3</v>
      </c>
    </row>
    <row r="79" spans="2:72" x14ac:dyDescent="0.2">
      <c r="B79" s="5">
        <v>74</v>
      </c>
      <c r="C79" s="1">
        <v>85</v>
      </c>
      <c r="D79" s="1" t="s">
        <v>133</v>
      </c>
      <c r="E79" s="3">
        <v>1964</v>
      </c>
      <c r="F79" s="3" t="s">
        <v>38</v>
      </c>
      <c r="G79" s="3">
        <v>11</v>
      </c>
      <c r="H79" s="1" t="s">
        <v>134</v>
      </c>
      <c r="I79" s="7">
        <v>0.1628900462962963</v>
      </c>
      <c r="J79" s="2">
        <v>2.9706018518518523E-3</v>
      </c>
      <c r="K79" s="2">
        <v>2.3761574074074076E-3</v>
      </c>
      <c r="L79" s="2">
        <v>2.3234953703703703E-3</v>
      </c>
      <c r="M79" s="2">
        <v>2.3528935185185185E-3</v>
      </c>
      <c r="N79" s="2">
        <v>2.3515046296296296E-3</v>
      </c>
      <c r="O79" s="2">
        <v>2.3692129629629632E-3</v>
      </c>
      <c r="P79" s="2">
        <v>2.3649305555555554E-3</v>
      </c>
      <c r="Q79" s="2">
        <v>2.3974537037037037E-3</v>
      </c>
      <c r="R79" s="2">
        <v>2.4418981481481483E-3</v>
      </c>
      <c r="S79" s="2">
        <v>2.7534722222222218E-3</v>
      </c>
      <c r="T79" s="2">
        <v>2.3886574074074075E-3</v>
      </c>
      <c r="U79" s="2">
        <v>2.3606481481481482E-3</v>
      </c>
      <c r="V79" s="2">
        <v>2.351388888888889E-3</v>
      </c>
      <c r="W79" s="2">
        <v>2.3769675925925924E-3</v>
      </c>
      <c r="X79" s="2">
        <v>2.4166666666666668E-3</v>
      </c>
      <c r="Y79" s="2">
        <v>2.3769675925925924E-3</v>
      </c>
      <c r="Z79" s="2">
        <v>2.437962962962963E-3</v>
      </c>
      <c r="AA79" s="2">
        <v>2.4885416666666667E-3</v>
      </c>
      <c r="AB79" s="2">
        <v>2.4468749999999998E-3</v>
      </c>
      <c r="AC79" s="2">
        <v>2.4835648148148147E-3</v>
      </c>
      <c r="AD79" s="2">
        <v>2.4234953703703706E-3</v>
      </c>
      <c r="AE79" s="2">
        <v>2.4498842592592597E-3</v>
      </c>
      <c r="AF79" s="2">
        <v>2.3685185185185185E-3</v>
      </c>
      <c r="AG79" s="2">
        <v>2.409259259259259E-3</v>
      </c>
      <c r="AH79" s="2">
        <v>2.3657407407407407E-3</v>
      </c>
      <c r="AI79" s="2">
        <v>2.4008101851851851E-3</v>
      </c>
      <c r="AJ79" s="2">
        <v>2.4363425925925928E-3</v>
      </c>
      <c r="AK79" s="2">
        <v>2.4525462962962964E-3</v>
      </c>
      <c r="AL79" s="2">
        <v>2.5446759259259259E-3</v>
      </c>
      <c r="AM79" s="2">
        <v>2.5565972222222218E-3</v>
      </c>
      <c r="AN79" s="2">
        <v>2.5677083333333333E-3</v>
      </c>
      <c r="AO79" s="2">
        <v>2.5787037037037037E-3</v>
      </c>
      <c r="AP79" s="2">
        <v>2.5621527777777773E-3</v>
      </c>
      <c r="AQ79" s="2">
        <v>2.5651620370370372E-3</v>
      </c>
      <c r="AR79" s="2">
        <v>2.5581018518518518E-3</v>
      </c>
      <c r="AS79" s="2">
        <v>2.6179398148148147E-3</v>
      </c>
      <c r="AT79" s="2">
        <v>2.5663194444444444E-3</v>
      </c>
      <c r="AU79" s="2">
        <v>2.6013888888888888E-3</v>
      </c>
      <c r="AV79" s="2">
        <v>2.591087962962963E-3</v>
      </c>
      <c r="AW79" s="2">
        <v>2.5777777777777774E-3</v>
      </c>
      <c r="AX79" s="2">
        <v>2.6685185185185184E-3</v>
      </c>
      <c r="AY79" s="2">
        <v>2.7318287037037038E-3</v>
      </c>
      <c r="AZ79" s="2">
        <v>2.6754629629629628E-3</v>
      </c>
      <c r="BA79" s="2">
        <v>2.7456018518518519E-3</v>
      </c>
      <c r="BB79" s="2">
        <v>2.7696759259259259E-3</v>
      </c>
      <c r="BC79" s="2">
        <v>2.8487268518518519E-3</v>
      </c>
      <c r="BD79" s="2">
        <v>2.7263888888888889E-3</v>
      </c>
      <c r="BE79" s="2">
        <v>2.7214120370370374E-3</v>
      </c>
      <c r="BF79" s="2">
        <v>2.833680555555555E-3</v>
      </c>
      <c r="BG79" s="2">
        <v>2.8555555555555556E-3</v>
      </c>
      <c r="BH79" s="2">
        <v>2.7581018518518519E-3</v>
      </c>
      <c r="BI79" s="2">
        <v>2.8634259259259255E-3</v>
      </c>
      <c r="BJ79" s="2">
        <v>2.8681712962962962E-3</v>
      </c>
      <c r="BK79" s="2">
        <v>2.8770833333333335E-3</v>
      </c>
      <c r="BL79" s="2">
        <v>2.866435185185185E-3</v>
      </c>
      <c r="BM79" s="2">
        <v>2.8738425925925928E-3</v>
      </c>
      <c r="BN79" s="2">
        <v>2.9684027777777777E-3</v>
      </c>
      <c r="BO79" s="2">
        <v>2.7943287037037034E-3</v>
      </c>
      <c r="BP79" s="2">
        <v>2.8083333333333328E-3</v>
      </c>
      <c r="BQ79" s="2">
        <v>2.7863425925925924E-3</v>
      </c>
      <c r="BR79" s="2">
        <v>2.7278935185185184E-3</v>
      </c>
      <c r="BS79" s="2">
        <v>2.6256944444444444E-3</v>
      </c>
      <c r="BT79" s="2">
        <v>2.4716435185185184E-3</v>
      </c>
    </row>
    <row r="80" spans="2:72" x14ac:dyDescent="0.2">
      <c r="B80" s="5">
        <v>75</v>
      </c>
      <c r="C80" s="1">
        <v>49</v>
      </c>
      <c r="D80" s="1" t="s">
        <v>135</v>
      </c>
      <c r="E80" s="3">
        <v>1959</v>
      </c>
      <c r="F80" s="3" t="s">
        <v>38</v>
      </c>
      <c r="G80" s="3">
        <v>12</v>
      </c>
      <c r="H80" s="1" t="s">
        <v>136</v>
      </c>
      <c r="I80" s="7">
        <v>0.166575</v>
      </c>
      <c r="J80" s="2">
        <v>2.7231481481481482E-3</v>
      </c>
      <c r="K80" s="2">
        <v>2.2497685185185186E-3</v>
      </c>
      <c r="L80" s="2">
        <v>2.2415509259259259E-3</v>
      </c>
      <c r="M80" s="2">
        <v>2.319212962962963E-3</v>
      </c>
      <c r="N80" s="2">
        <v>2.2887731481481483E-3</v>
      </c>
      <c r="O80" s="2">
        <v>2.2552083333333335E-3</v>
      </c>
      <c r="P80" s="2">
        <v>2.2707175925925928E-3</v>
      </c>
      <c r="Q80" s="2">
        <v>2.2505787037037039E-3</v>
      </c>
      <c r="R80" s="2">
        <v>2.2894675925925925E-3</v>
      </c>
      <c r="S80" s="2">
        <v>2.2344907407407409E-3</v>
      </c>
      <c r="T80" s="2">
        <v>2.2692129629629629E-3</v>
      </c>
      <c r="U80" s="2">
        <v>2.2907407407407408E-3</v>
      </c>
      <c r="V80" s="2">
        <v>2.2721064814814813E-3</v>
      </c>
      <c r="W80" s="2">
        <v>2.268865740740741E-3</v>
      </c>
      <c r="X80" s="2">
        <v>2.3126157407407405E-3</v>
      </c>
      <c r="Y80" s="2">
        <v>2.2917824074074073E-3</v>
      </c>
      <c r="Z80" s="2">
        <v>2.1733796296296297E-3</v>
      </c>
      <c r="AA80" s="2">
        <v>2.2824074074074075E-3</v>
      </c>
      <c r="AB80" s="2">
        <v>2.2598379629629631E-3</v>
      </c>
      <c r="AC80" s="2">
        <v>2.2582175925925925E-3</v>
      </c>
      <c r="AD80" s="2">
        <v>2.2881944444444443E-3</v>
      </c>
      <c r="AE80" s="2">
        <v>2.2805555555555552E-3</v>
      </c>
      <c r="AF80" s="2">
        <v>2.2751157407407407E-3</v>
      </c>
      <c r="AG80" s="2">
        <v>2.3274305555555557E-3</v>
      </c>
      <c r="AH80" s="2">
        <v>2.2817129629629633E-3</v>
      </c>
      <c r="AI80" s="2">
        <v>2.2762731481481484E-3</v>
      </c>
      <c r="AJ80" s="2">
        <v>2.3171296296296299E-3</v>
      </c>
      <c r="AK80" s="2">
        <v>2.2498842592592592E-3</v>
      </c>
      <c r="AL80" s="2">
        <v>2.2591435185185184E-3</v>
      </c>
      <c r="AM80" s="2">
        <v>2.2627314814814815E-3</v>
      </c>
      <c r="AN80" s="2">
        <v>2.2591435185185184E-3</v>
      </c>
      <c r="AO80" s="2">
        <v>2.2945601851851851E-3</v>
      </c>
      <c r="AP80" s="2">
        <v>2.2747685185185184E-3</v>
      </c>
      <c r="AQ80" s="2">
        <v>2.2996527777777776E-3</v>
      </c>
      <c r="AR80" s="2">
        <v>2.3828703703703703E-3</v>
      </c>
      <c r="AS80" s="2">
        <v>2.5223379629629628E-3</v>
      </c>
      <c r="AT80" s="2">
        <v>2.5151620370370371E-3</v>
      </c>
      <c r="AU80" s="2">
        <v>4.7557870370370367E-3</v>
      </c>
      <c r="AV80" s="2">
        <v>2.6012731481481481E-3</v>
      </c>
      <c r="AW80" s="2">
        <v>2.6756944444444441E-3</v>
      </c>
      <c r="AX80" s="2">
        <v>2.6714120370370368E-3</v>
      </c>
      <c r="AY80" s="2">
        <v>2.792592592592593E-3</v>
      </c>
      <c r="AZ80" s="2">
        <v>2.7744212962962961E-3</v>
      </c>
      <c r="BA80" s="2">
        <v>2.8174768518518518E-3</v>
      </c>
      <c r="BB80" s="2">
        <v>2.8956018518518523E-3</v>
      </c>
      <c r="BC80" s="2">
        <v>2.9002314814814811E-3</v>
      </c>
      <c r="BD80" s="2">
        <v>5.5009259259259256E-3</v>
      </c>
      <c r="BE80" s="2">
        <v>2.861921296296296E-3</v>
      </c>
      <c r="BF80" s="2">
        <v>2.8600694444444446E-3</v>
      </c>
      <c r="BG80" s="2">
        <v>2.9337962962962968E-3</v>
      </c>
      <c r="BH80" s="2">
        <v>2.8736111111111111E-3</v>
      </c>
      <c r="BI80" s="2">
        <v>3.1172453703703705E-3</v>
      </c>
      <c r="BJ80" s="2">
        <v>2.9716435185185189E-3</v>
      </c>
      <c r="BK80" s="2">
        <v>3.0319444444444443E-3</v>
      </c>
      <c r="BL80" s="2">
        <v>3.1879629629629632E-3</v>
      </c>
      <c r="BM80" s="2">
        <v>3.1780092592592593E-3</v>
      </c>
      <c r="BN80" s="2">
        <v>3.2635416666666668E-3</v>
      </c>
      <c r="BO80" s="2">
        <v>3.1693287037037037E-3</v>
      </c>
      <c r="BP80" s="2">
        <v>3.3068287037037038E-3</v>
      </c>
      <c r="BQ80" s="2">
        <v>3.2700231481481486E-3</v>
      </c>
      <c r="BR80" s="2">
        <v>3.2421296296296295E-3</v>
      </c>
      <c r="BS80" s="2">
        <v>3.0141203703703706E-3</v>
      </c>
      <c r="BT80" s="2">
        <v>2.7386574074074071E-3</v>
      </c>
    </row>
    <row r="81" spans="2:72" x14ac:dyDescent="0.2">
      <c r="B81" s="5">
        <v>76</v>
      </c>
      <c r="C81" s="1">
        <v>105</v>
      </c>
      <c r="D81" s="1" t="s">
        <v>137</v>
      </c>
      <c r="E81" s="3">
        <v>1953</v>
      </c>
      <c r="F81" s="3" t="s">
        <v>64</v>
      </c>
      <c r="G81" s="3">
        <v>5</v>
      </c>
      <c r="H81" s="1" t="s">
        <v>138</v>
      </c>
      <c r="I81" s="7">
        <v>0.16700092592592594</v>
      </c>
      <c r="J81" s="2">
        <v>2.7815972222222218E-3</v>
      </c>
      <c r="K81" s="2">
        <v>2.2075231481481481E-3</v>
      </c>
      <c r="L81" s="2">
        <v>2.1603009259259262E-3</v>
      </c>
      <c r="M81" s="2">
        <v>2.1506944444444442E-3</v>
      </c>
      <c r="N81" s="2">
        <v>2.2046296296296297E-3</v>
      </c>
      <c r="O81" s="2">
        <v>2.2396990740740741E-3</v>
      </c>
      <c r="P81" s="2">
        <v>2.2026620370370373E-3</v>
      </c>
      <c r="Q81" s="2">
        <v>2.2309027777777778E-3</v>
      </c>
      <c r="R81" s="2">
        <v>2.2864583333333335E-3</v>
      </c>
      <c r="S81" s="2">
        <v>2.2634259259259261E-3</v>
      </c>
      <c r="T81" s="2">
        <v>2.2638888888888886E-3</v>
      </c>
      <c r="U81" s="2">
        <v>2.2476851851851855E-3</v>
      </c>
      <c r="V81" s="2">
        <v>2.2538194444444441E-3</v>
      </c>
      <c r="W81" s="2">
        <v>2.3236111111111109E-3</v>
      </c>
      <c r="X81" s="2">
        <v>2.3324074074074076E-3</v>
      </c>
      <c r="Y81" s="2">
        <v>2.3528935185185185E-3</v>
      </c>
      <c r="Z81" s="2">
        <v>2.3297453703703705E-3</v>
      </c>
      <c r="AA81" s="2">
        <v>2.3381944444444444E-3</v>
      </c>
      <c r="AB81" s="2">
        <v>2.3934027777777777E-3</v>
      </c>
      <c r="AC81" s="2">
        <v>2.4348379629629629E-3</v>
      </c>
      <c r="AD81" s="2">
        <v>2.3833333333333332E-3</v>
      </c>
      <c r="AE81" s="2">
        <v>2.4513888888888888E-3</v>
      </c>
      <c r="AF81" s="2">
        <v>2.4581018518518519E-3</v>
      </c>
      <c r="AG81" s="2">
        <v>2.4637731481481481E-3</v>
      </c>
      <c r="AH81" s="2">
        <v>2.477777777777778E-3</v>
      </c>
      <c r="AI81" s="2">
        <v>2.4862268518518519E-3</v>
      </c>
      <c r="AJ81" s="2">
        <v>2.5030092592592591E-3</v>
      </c>
      <c r="AK81" s="2">
        <v>2.5489583333333332E-3</v>
      </c>
      <c r="AL81" s="2">
        <v>2.5556712962962963E-3</v>
      </c>
      <c r="AM81" s="2">
        <v>2.5671296296296297E-3</v>
      </c>
      <c r="AN81" s="2">
        <v>2.5409722222222218E-3</v>
      </c>
      <c r="AO81" s="2">
        <v>2.6063657407407407E-3</v>
      </c>
      <c r="AP81" s="2">
        <v>2.6866898148148149E-3</v>
      </c>
      <c r="AQ81" s="2">
        <v>2.6570601851851855E-3</v>
      </c>
      <c r="AR81" s="2">
        <v>2.6818287037037036E-3</v>
      </c>
      <c r="AS81" s="2">
        <v>2.7118055555555554E-3</v>
      </c>
      <c r="AT81" s="2">
        <v>2.7261574074074076E-3</v>
      </c>
      <c r="AU81" s="2">
        <v>2.8975694444444444E-3</v>
      </c>
      <c r="AV81" s="2">
        <v>2.7666666666666668E-3</v>
      </c>
      <c r="AW81" s="2">
        <v>2.8973379629629627E-3</v>
      </c>
      <c r="AX81" s="2">
        <v>2.9824074074074076E-3</v>
      </c>
      <c r="AY81" s="2">
        <v>2.8811342592592591E-3</v>
      </c>
      <c r="AZ81" s="2">
        <v>3.0524305555555561E-3</v>
      </c>
      <c r="BA81" s="2">
        <v>2.8866898148148146E-3</v>
      </c>
      <c r="BB81" s="2">
        <v>2.9182870370370374E-3</v>
      </c>
      <c r="BC81" s="2">
        <v>2.8929398148148152E-3</v>
      </c>
      <c r="BD81" s="2">
        <v>2.9781249999999999E-3</v>
      </c>
      <c r="BE81" s="2">
        <v>3.0023148148148149E-3</v>
      </c>
      <c r="BF81" s="2">
        <v>3.0179398148148149E-3</v>
      </c>
      <c r="BG81" s="2">
        <v>3.0138888888888889E-3</v>
      </c>
      <c r="BH81" s="2">
        <v>2.9774305555555556E-3</v>
      </c>
      <c r="BI81" s="2">
        <v>3.0187500000000002E-3</v>
      </c>
      <c r="BJ81" s="2">
        <v>3.0692129629629633E-3</v>
      </c>
      <c r="BK81" s="2">
        <v>2.9194444444444446E-3</v>
      </c>
      <c r="BL81" s="2">
        <v>2.9517361111111111E-3</v>
      </c>
      <c r="BM81" s="2">
        <v>3.0006944444444443E-3</v>
      </c>
      <c r="BN81" s="2">
        <v>2.9253472222222228E-3</v>
      </c>
      <c r="BO81" s="2">
        <v>3.07650462962963E-3</v>
      </c>
      <c r="BP81" s="2">
        <v>3.1575231481481485E-3</v>
      </c>
      <c r="BQ81" s="2">
        <v>3.1782407407407402E-3</v>
      </c>
      <c r="BR81" s="2">
        <v>3.0336805555555555E-3</v>
      </c>
      <c r="BS81" s="2">
        <v>3.0335648148148149E-3</v>
      </c>
      <c r="BT81" s="2">
        <v>2.9670138888888888E-3</v>
      </c>
    </row>
    <row r="82" spans="2:72" x14ac:dyDescent="0.2">
      <c r="B82" s="5">
        <v>77</v>
      </c>
      <c r="C82" s="1">
        <v>121</v>
      </c>
      <c r="D82" s="1" t="s">
        <v>139</v>
      </c>
      <c r="E82" s="3">
        <v>1965</v>
      </c>
      <c r="F82" s="3" t="s">
        <v>46</v>
      </c>
      <c r="G82" s="3">
        <v>5</v>
      </c>
      <c r="H82" s="1" t="s">
        <v>140</v>
      </c>
      <c r="I82" s="7">
        <v>0.16852847222222223</v>
      </c>
      <c r="J82" s="2">
        <v>2.8887731481481477E-3</v>
      </c>
      <c r="K82" s="2">
        <v>2.2928240740740743E-3</v>
      </c>
      <c r="L82" s="2">
        <v>2.3368055555555559E-3</v>
      </c>
      <c r="M82" s="2">
        <v>2.3739583333333334E-3</v>
      </c>
      <c r="N82" s="2">
        <v>2.3960648148148148E-3</v>
      </c>
      <c r="O82" s="2">
        <v>2.3981481481481479E-3</v>
      </c>
      <c r="P82" s="2">
        <v>2.4182870370370369E-3</v>
      </c>
      <c r="Q82" s="2">
        <v>2.4006944444444444E-3</v>
      </c>
      <c r="R82" s="2">
        <v>2.5138888888888889E-3</v>
      </c>
      <c r="S82" s="2">
        <v>2.4798611111111111E-3</v>
      </c>
      <c r="T82" s="2">
        <v>2.5288194444444446E-3</v>
      </c>
      <c r="U82" s="2">
        <v>2.4950231481481481E-3</v>
      </c>
      <c r="V82" s="2">
        <v>2.5579861111111111E-3</v>
      </c>
      <c r="W82" s="2">
        <v>2.6311342592592588E-3</v>
      </c>
      <c r="X82" s="2">
        <v>2.5089120370370374E-3</v>
      </c>
      <c r="Y82" s="2">
        <v>2.4996527777777777E-3</v>
      </c>
      <c r="Z82" s="2">
        <v>2.6684027777777778E-3</v>
      </c>
      <c r="AA82" s="2">
        <v>2.5487268518518519E-3</v>
      </c>
      <c r="AB82" s="2">
        <v>2.532638888888889E-3</v>
      </c>
      <c r="AC82" s="2">
        <v>2.5042824074074073E-3</v>
      </c>
      <c r="AD82" s="2">
        <v>2.5447916666666666E-3</v>
      </c>
      <c r="AE82" s="2">
        <v>2.6103009259259261E-3</v>
      </c>
      <c r="AF82" s="2">
        <v>2.7233796296296298E-3</v>
      </c>
      <c r="AG82" s="2">
        <v>2.6210648148148152E-3</v>
      </c>
      <c r="AH82" s="2">
        <v>2.6842592592592595E-3</v>
      </c>
      <c r="AI82" s="2">
        <v>2.5995370370370369E-3</v>
      </c>
      <c r="AJ82" s="2">
        <v>2.622222222222222E-3</v>
      </c>
      <c r="AK82" s="2">
        <v>2.6826388888888889E-3</v>
      </c>
      <c r="AL82" s="2">
        <v>2.7197916666666668E-3</v>
      </c>
      <c r="AM82" s="2">
        <v>2.791898148148148E-3</v>
      </c>
      <c r="AN82" s="2">
        <v>2.9045138888888888E-3</v>
      </c>
      <c r="AO82" s="2">
        <v>2.6250000000000002E-3</v>
      </c>
      <c r="AP82" s="2">
        <v>2.6304398148148146E-3</v>
      </c>
      <c r="AQ82" s="2">
        <v>2.670138888888889E-3</v>
      </c>
      <c r="AR82" s="2">
        <v>2.6144675925925923E-3</v>
      </c>
      <c r="AS82" s="2">
        <v>2.6578703703703699E-3</v>
      </c>
      <c r="AT82" s="2">
        <v>2.8092592592592596E-3</v>
      </c>
      <c r="AU82" s="2">
        <v>2.5107638888888888E-3</v>
      </c>
      <c r="AV82" s="2">
        <v>2.6020833333333334E-3</v>
      </c>
      <c r="AW82" s="2">
        <v>2.5488425925925926E-3</v>
      </c>
      <c r="AX82" s="2">
        <v>2.7118055555555554E-3</v>
      </c>
      <c r="AY82" s="2">
        <v>2.544212962962963E-3</v>
      </c>
      <c r="AZ82" s="2">
        <v>2.6437499999999998E-3</v>
      </c>
      <c r="BA82" s="2">
        <v>2.6265046296296297E-3</v>
      </c>
      <c r="BB82" s="2">
        <v>2.5618055555555555E-3</v>
      </c>
      <c r="BC82" s="2">
        <v>3.133912037037037E-3</v>
      </c>
      <c r="BD82" s="2">
        <v>2.6787037037037035E-3</v>
      </c>
      <c r="BE82" s="2">
        <v>2.5589120370370371E-3</v>
      </c>
      <c r="BF82" s="2">
        <v>2.5400462962962963E-3</v>
      </c>
      <c r="BG82" s="2">
        <v>2.9302083333333333E-3</v>
      </c>
      <c r="BH82" s="2">
        <v>2.5930555555555555E-3</v>
      </c>
      <c r="BI82" s="2">
        <v>2.7074074074074071E-3</v>
      </c>
      <c r="BJ82" s="2">
        <v>2.7704861111111112E-3</v>
      </c>
      <c r="BK82" s="2">
        <v>2.8124999999999995E-3</v>
      </c>
      <c r="BL82" s="2">
        <v>2.689699074074074E-3</v>
      </c>
      <c r="BM82" s="2">
        <v>2.6681712962962965E-3</v>
      </c>
      <c r="BN82" s="2">
        <v>2.8708333333333333E-3</v>
      </c>
      <c r="BO82" s="2">
        <v>2.9597222222222225E-3</v>
      </c>
      <c r="BP82" s="2">
        <v>3.0923611111111113E-3</v>
      </c>
      <c r="BQ82" s="2">
        <v>3.3319444444444447E-3</v>
      </c>
      <c r="BR82" s="2">
        <v>4.0827546296296298E-3</v>
      </c>
      <c r="BS82" s="2">
        <v>3.0126157407407411E-3</v>
      </c>
      <c r="BT82" s="2">
        <v>2.859027777777778E-3</v>
      </c>
    </row>
    <row r="83" spans="2:72" x14ac:dyDescent="0.2">
      <c r="B83" s="5">
        <v>78</v>
      </c>
      <c r="C83" s="1">
        <v>61</v>
      </c>
      <c r="D83" s="1" t="s">
        <v>141</v>
      </c>
      <c r="E83" s="3">
        <v>1949</v>
      </c>
      <c r="F83" s="3" t="s">
        <v>64</v>
      </c>
      <c r="G83" s="3">
        <v>6</v>
      </c>
      <c r="H83" s="1" t="s">
        <v>142</v>
      </c>
      <c r="I83" s="7">
        <v>0.16939583333333333</v>
      </c>
      <c r="J83" s="2">
        <v>2.880555555555555E-3</v>
      </c>
      <c r="K83" s="2">
        <v>2.3138888888888888E-3</v>
      </c>
      <c r="L83" s="2">
        <v>2.3462962962962964E-3</v>
      </c>
      <c r="M83" s="2">
        <v>2.3763888888888893E-3</v>
      </c>
      <c r="N83" s="2">
        <v>2.3895833333333334E-3</v>
      </c>
      <c r="O83" s="2">
        <v>2.4055555555555553E-3</v>
      </c>
      <c r="P83" s="2">
        <v>2.4076388888888888E-3</v>
      </c>
      <c r="Q83" s="2">
        <v>2.4165509259259262E-3</v>
      </c>
      <c r="R83" s="2">
        <v>2.4881944444444444E-3</v>
      </c>
      <c r="S83" s="2">
        <v>2.4258101851851854E-3</v>
      </c>
      <c r="T83" s="2">
        <v>2.3950231481481483E-3</v>
      </c>
      <c r="U83" s="2">
        <v>2.5037037037037037E-3</v>
      </c>
      <c r="V83" s="2">
        <v>2.3708333333333333E-3</v>
      </c>
      <c r="W83" s="2">
        <v>2.4262731481481483E-3</v>
      </c>
      <c r="X83" s="2">
        <v>2.7857638888888884E-3</v>
      </c>
      <c r="Y83" s="2">
        <v>2.4188657407407405E-3</v>
      </c>
      <c r="Z83" s="2">
        <v>2.4309027777777779E-3</v>
      </c>
      <c r="AA83" s="2">
        <v>2.4577546296296296E-3</v>
      </c>
      <c r="AB83" s="2">
        <v>2.4800925925925928E-3</v>
      </c>
      <c r="AC83" s="2">
        <v>2.5214120370370369E-3</v>
      </c>
      <c r="AD83" s="2">
        <v>2.8747685185185183E-3</v>
      </c>
      <c r="AE83" s="2">
        <v>2.4423611111111109E-3</v>
      </c>
      <c r="AF83" s="2">
        <v>2.4567129629629631E-3</v>
      </c>
      <c r="AG83" s="2">
        <v>2.5166666666666666E-3</v>
      </c>
      <c r="AH83" s="2">
        <v>2.5245370370370374E-3</v>
      </c>
      <c r="AI83" s="2">
        <v>2.6099537037037033E-3</v>
      </c>
      <c r="AJ83" s="2">
        <v>2.5665509259259257E-3</v>
      </c>
      <c r="AK83" s="2">
        <v>2.8591435185185182E-3</v>
      </c>
      <c r="AL83" s="2">
        <v>2.6006944444444445E-3</v>
      </c>
      <c r="AM83" s="2">
        <v>2.6153935185185186E-3</v>
      </c>
      <c r="AN83" s="2">
        <v>2.812152777777778E-3</v>
      </c>
      <c r="AO83" s="2">
        <v>2.6437499999999998E-3</v>
      </c>
      <c r="AP83" s="2">
        <v>3.5520833333333337E-3</v>
      </c>
      <c r="AQ83" s="2">
        <v>2.6482638888888888E-3</v>
      </c>
      <c r="AR83" s="2">
        <v>2.7670138888888887E-3</v>
      </c>
      <c r="AS83" s="2">
        <v>2.8495370370370371E-3</v>
      </c>
      <c r="AT83" s="2">
        <v>2.8082175925925931E-3</v>
      </c>
      <c r="AU83" s="2">
        <v>2.8677083333333332E-3</v>
      </c>
      <c r="AV83" s="2">
        <v>3.0734953703703705E-3</v>
      </c>
      <c r="AW83" s="2">
        <v>3.0778935185185184E-3</v>
      </c>
      <c r="AX83" s="2">
        <v>2.8981481481481484E-3</v>
      </c>
      <c r="AY83" s="2">
        <v>2.9142361111111109E-3</v>
      </c>
      <c r="AZ83" s="2">
        <v>2.8098379629629623E-3</v>
      </c>
      <c r="BA83" s="2">
        <v>2.8369212962962962E-3</v>
      </c>
      <c r="BB83" s="2">
        <v>3.021180555555556E-3</v>
      </c>
      <c r="BC83" s="2">
        <v>3.4730324074074073E-3</v>
      </c>
      <c r="BD83" s="2">
        <v>2.7978009259259258E-3</v>
      </c>
      <c r="BE83" s="2">
        <v>2.7907407407407408E-3</v>
      </c>
      <c r="BF83" s="2">
        <v>2.861921296296296E-3</v>
      </c>
      <c r="BG83" s="2">
        <v>2.7393518518518518E-3</v>
      </c>
      <c r="BH83" s="2">
        <v>2.791435185185185E-3</v>
      </c>
      <c r="BI83" s="2">
        <v>2.7302083333333332E-3</v>
      </c>
      <c r="BJ83" s="2">
        <v>2.7612268518518519E-3</v>
      </c>
      <c r="BK83" s="2">
        <v>2.5358796296296297E-3</v>
      </c>
      <c r="BL83" s="2">
        <v>2.6484953703703705E-3</v>
      </c>
      <c r="BM83" s="2">
        <v>2.725E-3</v>
      </c>
      <c r="BN83" s="2">
        <v>2.7246527777777777E-3</v>
      </c>
      <c r="BO83" s="2">
        <v>2.7149305555555555E-3</v>
      </c>
      <c r="BP83" s="2">
        <v>2.8040509259259255E-3</v>
      </c>
      <c r="BQ83" s="2">
        <v>2.9422453703703707E-3</v>
      </c>
      <c r="BR83" s="2">
        <v>2.9127314814814819E-3</v>
      </c>
      <c r="BS83" s="2">
        <v>2.8386574074074074E-3</v>
      </c>
      <c r="BT83" s="2">
        <v>2.7155092592592595E-3</v>
      </c>
    </row>
    <row r="84" spans="2:72" x14ac:dyDescent="0.2">
      <c r="B84" s="5">
        <v>79</v>
      </c>
      <c r="C84" s="1">
        <v>82</v>
      </c>
      <c r="D84" s="1" t="s">
        <v>143</v>
      </c>
      <c r="E84" s="3">
        <v>1964</v>
      </c>
      <c r="F84" s="3" t="s">
        <v>38</v>
      </c>
      <c r="G84" s="3">
        <v>13</v>
      </c>
      <c r="H84" s="1" t="s">
        <v>24</v>
      </c>
      <c r="I84" s="7">
        <v>0.16988495370370371</v>
      </c>
      <c r="J84" s="2">
        <v>2.6811342592592594E-3</v>
      </c>
      <c r="K84" s="2">
        <v>2.2379629629629629E-3</v>
      </c>
      <c r="L84" s="2">
        <v>2.2730324074074072E-3</v>
      </c>
      <c r="M84" s="2">
        <v>2.2789351851851855E-3</v>
      </c>
      <c r="N84" s="2">
        <v>2.2790509259259257E-3</v>
      </c>
      <c r="O84" s="2">
        <v>2.291550925925926E-3</v>
      </c>
      <c r="P84" s="2">
        <v>2.3265046296296293E-3</v>
      </c>
      <c r="Q84" s="2">
        <v>2.3431712962962963E-3</v>
      </c>
      <c r="R84" s="2">
        <v>2.3449074074074075E-3</v>
      </c>
      <c r="S84" s="2">
        <v>2.306597222222222E-3</v>
      </c>
      <c r="T84" s="2">
        <v>2.3028935185185188E-3</v>
      </c>
      <c r="U84" s="2">
        <v>2.3583333333333334E-3</v>
      </c>
      <c r="V84" s="2">
        <v>2.3199074074074072E-3</v>
      </c>
      <c r="W84" s="2">
        <v>2.4171296296296297E-3</v>
      </c>
      <c r="X84" s="2">
        <v>2.4385416666666665E-3</v>
      </c>
      <c r="Y84" s="2">
        <v>2.4188657407407405E-3</v>
      </c>
      <c r="Z84" s="2">
        <v>2.488888888888889E-3</v>
      </c>
      <c r="AA84" s="2">
        <v>2.3818287037037037E-3</v>
      </c>
      <c r="AB84" s="2">
        <v>2.3701388888888891E-3</v>
      </c>
      <c r="AC84" s="2">
        <v>2.5259259259259258E-3</v>
      </c>
      <c r="AD84" s="2">
        <v>2.4078703703703705E-3</v>
      </c>
      <c r="AE84" s="2">
        <v>2.429976851851852E-3</v>
      </c>
      <c r="AF84" s="2">
        <v>2.4533564814814817E-3</v>
      </c>
      <c r="AG84" s="2">
        <v>2.5164351851851854E-3</v>
      </c>
      <c r="AH84" s="2">
        <v>2.7251157407407411E-3</v>
      </c>
      <c r="AI84" s="2">
        <v>2.4634259259259258E-3</v>
      </c>
      <c r="AJ84" s="2">
        <v>2.5135416666666665E-3</v>
      </c>
      <c r="AK84" s="2">
        <v>2.6114583333333333E-3</v>
      </c>
      <c r="AL84" s="2">
        <v>2.5587962962962964E-3</v>
      </c>
      <c r="AM84" s="2">
        <v>2.5555555555555553E-3</v>
      </c>
      <c r="AN84" s="2">
        <v>2.5578703703703705E-3</v>
      </c>
      <c r="AO84" s="2">
        <v>2.6643518518518518E-3</v>
      </c>
      <c r="AP84" s="2">
        <v>2.6584490740740739E-3</v>
      </c>
      <c r="AQ84" s="2">
        <v>2.7811342592592592E-3</v>
      </c>
      <c r="AR84" s="2">
        <v>2.7697916666666669E-3</v>
      </c>
      <c r="AS84" s="2">
        <v>2.6078703703703702E-3</v>
      </c>
      <c r="AT84" s="2">
        <v>2.6942129629629629E-3</v>
      </c>
      <c r="AU84" s="2">
        <v>2.7292824074074073E-3</v>
      </c>
      <c r="AV84" s="2">
        <v>2.776388888888889E-3</v>
      </c>
      <c r="AW84" s="2">
        <v>3.1480324074074071E-3</v>
      </c>
      <c r="AX84" s="2">
        <v>3.0163194444444443E-3</v>
      </c>
      <c r="AY84" s="2">
        <v>2.9372685185185183E-3</v>
      </c>
      <c r="AZ84" s="2">
        <v>2.8528935185185185E-3</v>
      </c>
      <c r="BA84" s="2">
        <v>2.7760416666666667E-3</v>
      </c>
      <c r="BB84" s="2">
        <v>2.818171296296296E-3</v>
      </c>
      <c r="BC84" s="2">
        <v>3.6548611111111109E-3</v>
      </c>
      <c r="BD84" s="2">
        <v>2.8918981481481482E-3</v>
      </c>
      <c r="BE84" s="2">
        <v>2.9608796296296293E-3</v>
      </c>
      <c r="BF84" s="2">
        <v>2.8751157407407406E-3</v>
      </c>
      <c r="BG84" s="2">
        <v>2.8917824074074071E-3</v>
      </c>
      <c r="BH84" s="2">
        <v>3.7922453703703707E-3</v>
      </c>
      <c r="BI84" s="2">
        <v>4.371527777777778E-3</v>
      </c>
      <c r="BJ84" s="2">
        <v>2.7748842592592595E-3</v>
      </c>
      <c r="BK84" s="2">
        <v>2.7993055555555553E-3</v>
      </c>
      <c r="BL84" s="2">
        <v>2.6725694444444444E-3</v>
      </c>
      <c r="BM84" s="2">
        <v>2.7929398148148145E-3</v>
      </c>
      <c r="BN84" s="2">
        <v>2.9950231481481481E-3</v>
      </c>
      <c r="BO84" s="2">
        <v>2.889583333333333E-3</v>
      </c>
      <c r="BP84" s="2">
        <v>2.9532407407407407E-3</v>
      </c>
      <c r="BQ84" s="2">
        <v>3.0239583333333334E-3</v>
      </c>
      <c r="BR84" s="2">
        <v>3.4187499999999999E-3</v>
      </c>
      <c r="BS84" s="2">
        <v>2.9576388888888894E-3</v>
      </c>
      <c r="BT84" s="2">
        <v>2.7600694444444448E-3</v>
      </c>
    </row>
    <row r="85" spans="2:72" x14ac:dyDescent="0.2">
      <c r="B85" s="5">
        <v>80</v>
      </c>
      <c r="C85" s="1">
        <v>79</v>
      </c>
      <c r="D85" s="1" t="s">
        <v>144</v>
      </c>
      <c r="E85" s="3">
        <v>1964</v>
      </c>
      <c r="F85" s="3" t="s">
        <v>38</v>
      </c>
      <c r="G85" s="3">
        <v>14</v>
      </c>
      <c r="H85" s="1" t="s">
        <v>145</v>
      </c>
      <c r="I85" s="7">
        <v>0.17101064814814815</v>
      </c>
      <c r="J85" s="2">
        <v>2.9118055555555551E-3</v>
      </c>
      <c r="K85" s="2">
        <v>2.3631944444444442E-3</v>
      </c>
      <c r="L85" s="2">
        <v>2.3251157407407409E-3</v>
      </c>
      <c r="M85" s="2">
        <v>2.3211805555555559E-3</v>
      </c>
      <c r="N85" s="2">
        <v>2.3421296296296293E-3</v>
      </c>
      <c r="O85" s="2">
        <v>2.3324074074074076E-3</v>
      </c>
      <c r="P85" s="2">
        <v>2.3422453703703704E-3</v>
      </c>
      <c r="Q85" s="2">
        <v>2.4109953703703706E-3</v>
      </c>
      <c r="R85" s="2">
        <v>2.3637731481481483E-3</v>
      </c>
      <c r="S85" s="2">
        <v>2.4226851851851853E-3</v>
      </c>
      <c r="T85" s="2">
        <v>2.42037037037037E-3</v>
      </c>
      <c r="U85" s="2">
        <v>2.3916666666666665E-3</v>
      </c>
      <c r="V85" s="2">
        <v>2.3787037037037036E-3</v>
      </c>
      <c r="W85" s="2">
        <v>2.523611111111111E-3</v>
      </c>
      <c r="X85" s="2">
        <v>2.4802083333333334E-3</v>
      </c>
      <c r="Y85" s="2">
        <v>2.4501157407407406E-3</v>
      </c>
      <c r="Z85" s="2">
        <v>2.4285879629629631E-3</v>
      </c>
      <c r="AA85" s="2">
        <v>2.5295138888888889E-3</v>
      </c>
      <c r="AB85" s="2">
        <v>2.4559027777777778E-3</v>
      </c>
      <c r="AC85" s="2">
        <v>2.5214120370370369E-3</v>
      </c>
      <c r="AD85" s="2">
        <v>2.5310185185185188E-3</v>
      </c>
      <c r="AE85" s="2">
        <v>2.5164351851851854E-3</v>
      </c>
      <c r="AF85" s="2">
        <v>2.5736111111111112E-3</v>
      </c>
      <c r="AG85" s="2">
        <v>2.5701388888888887E-3</v>
      </c>
      <c r="AH85" s="2">
        <v>2.6439814814814815E-3</v>
      </c>
      <c r="AI85" s="2">
        <v>2.7744212962962961E-3</v>
      </c>
      <c r="AJ85" s="2">
        <v>2.7743055555555559E-3</v>
      </c>
      <c r="AK85" s="2">
        <v>2.6033564814814812E-3</v>
      </c>
      <c r="AL85" s="2">
        <v>2.595138888888889E-3</v>
      </c>
      <c r="AM85" s="2">
        <v>2.6488425925925928E-3</v>
      </c>
      <c r="AN85" s="2">
        <v>2.6960648148148148E-3</v>
      </c>
      <c r="AO85" s="2">
        <v>2.6974537037037036E-3</v>
      </c>
      <c r="AP85" s="2">
        <v>2.8034722222222224E-3</v>
      </c>
      <c r="AQ85" s="2">
        <v>2.7234953703703705E-3</v>
      </c>
      <c r="AR85" s="2">
        <v>2.6969907407407407E-3</v>
      </c>
      <c r="AS85" s="2">
        <v>2.7776620370370368E-3</v>
      </c>
      <c r="AT85" s="2">
        <v>2.7430555555555559E-3</v>
      </c>
      <c r="AU85" s="2">
        <v>2.8646990740740746E-3</v>
      </c>
      <c r="AV85" s="2">
        <v>2.7533564814814816E-3</v>
      </c>
      <c r="AW85" s="2">
        <v>2.8563657407407405E-3</v>
      </c>
      <c r="AX85" s="2">
        <v>2.9107638888888885E-3</v>
      </c>
      <c r="AY85" s="2">
        <v>2.7666666666666668E-3</v>
      </c>
      <c r="AZ85" s="2">
        <v>2.8328703703703706E-3</v>
      </c>
      <c r="BA85" s="2">
        <v>2.8749999999999995E-3</v>
      </c>
      <c r="BB85" s="2">
        <v>2.8710648148148146E-3</v>
      </c>
      <c r="BC85" s="2">
        <v>3.0417824074074075E-3</v>
      </c>
      <c r="BD85" s="2">
        <v>2.9348379629629633E-3</v>
      </c>
      <c r="BE85" s="2">
        <v>2.9458333333333333E-3</v>
      </c>
      <c r="BF85" s="2">
        <v>3.1719907407407408E-3</v>
      </c>
      <c r="BG85" s="2">
        <v>3.0491898148148149E-3</v>
      </c>
      <c r="BH85" s="2">
        <v>2.9732638888888894E-3</v>
      </c>
      <c r="BI85" s="2">
        <v>3.0971064814814815E-3</v>
      </c>
      <c r="BJ85" s="2">
        <v>2.9802083333333334E-3</v>
      </c>
      <c r="BK85" s="2">
        <v>2.9991898148148143E-3</v>
      </c>
      <c r="BL85" s="2">
        <v>2.9876157407407403E-3</v>
      </c>
      <c r="BM85" s="2">
        <v>2.9796296296296294E-3</v>
      </c>
      <c r="BN85" s="2">
        <v>2.9584490740740738E-3</v>
      </c>
      <c r="BO85" s="2">
        <v>2.9718750000000001E-3</v>
      </c>
      <c r="BP85" s="2">
        <v>3.0859953703703705E-3</v>
      </c>
      <c r="BQ85" s="2">
        <v>3.042708333333333E-3</v>
      </c>
      <c r="BR85" s="2">
        <v>3.0348379629629631E-3</v>
      </c>
      <c r="BS85" s="2">
        <v>3.003472222222222E-3</v>
      </c>
      <c r="BT85" s="2">
        <v>2.9370370370370366E-3</v>
      </c>
    </row>
    <row r="86" spans="2:72" x14ac:dyDescent="0.2">
      <c r="B86" s="5">
        <v>81</v>
      </c>
      <c r="C86" s="1">
        <v>74</v>
      </c>
      <c r="D86" s="1" t="s">
        <v>146</v>
      </c>
      <c r="E86" s="3">
        <v>1958</v>
      </c>
      <c r="F86" s="3" t="s">
        <v>38</v>
      </c>
      <c r="G86" s="3">
        <v>15</v>
      </c>
      <c r="H86" s="1" t="s">
        <v>147</v>
      </c>
      <c r="I86" s="7">
        <v>0.17185925925925927</v>
      </c>
      <c r="J86" s="2">
        <v>2.8974537037037037E-3</v>
      </c>
      <c r="K86" s="2">
        <v>2.3577546296296293E-3</v>
      </c>
      <c r="L86" s="2">
        <v>2.3212962962962966E-3</v>
      </c>
      <c r="M86" s="2">
        <v>2.3230324074074073E-3</v>
      </c>
      <c r="N86" s="2">
        <v>2.359953703703704E-3</v>
      </c>
      <c r="O86" s="2">
        <v>2.3403935185185186E-3</v>
      </c>
      <c r="P86" s="2">
        <v>2.342824074074074E-3</v>
      </c>
      <c r="Q86" s="2">
        <v>2.3399305555555556E-3</v>
      </c>
      <c r="R86" s="2">
        <v>2.3325231481481482E-3</v>
      </c>
      <c r="S86" s="2">
        <v>2.3817129629629631E-3</v>
      </c>
      <c r="T86" s="2">
        <v>2.4622685185185186E-3</v>
      </c>
      <c r="U86" s="2">
        <v>2.4817129629629629E-3</v>
      </c>
      <c r="V86" s="2">
        <v>2.3276620370370374E-3</v>
      </c>
      <c r="W86" s="2">
        <v>2.4528935185185187E-3</v>
      </c>
      <c r="X86" s="2">
        <v>2.4561342592592595E-3</v>
      </c>
      <c r="Y86" s="2">
        <v>2.4745370370370372E-3</v>
      </c>
      <c r="Z86" s="2">
        <v>2.4398148148148148E-3</v>
      </c>
      <c r="AA86" s="2">
        <v>2.5167824074074072E-3</v>
      </c>
      <c r="AB86" s="2">
        <v>2.7082175925925924E-3</v>
      </c>
      <c r="AC86" s="2">
        <v>2.5416666666666669E-3</v>
      </c>
      <c r="AD86" s="2">
        <v>2.783449074074074E-3</v>
      </c>
      <c r="AE86" s="2">
        <v>2.5927083333333331E-3</v>
      </c>
      <c r="AF86" s="2">
        <v>2.5314814814814813E-3</v>
      </c>
      <c r="AG86" s="2">
        <v>2.7578703703703706E-3</v>
      </c>
      <c r="AH86" s="2">
        <v>2.660532407407407E-3</v>
      </c>
      <c r="AI86" s="2">
        <v>2.8679398148148145E-3</v>
      </c>
      <c r="AJ86" s="2">
        <v>2.5751157407407407E-3</v>
      </c>
      <c r="AK86" s="2">
        <v>2.6459490740740736E-3</v>
      </c>
      <c r="AL86" s="2">
        <v>2.8903935185185183E-3</v>
      </c>
      <c r="AM86" s="2">
        <v>2.7336805555555556E-3</v>
      </c>
      <c r="AN86" s="2">
        <v>2.6649305555555554E-3</v>
      </c>
      <c r="AO86" s="2">
        <v>2.8313657407407406E-3</v>
      </c>
      <c r="AP86" s="2">
        <v>2.9585648148148149E-3</v>
      </c>
      <c r="AQ86" s="2">
        <v>2.8094907407407409E-3</v>
      </c>
      <c r="AR86" s="2">
        <v>2.8506944444444443E-3</v>
      </c>
      <c r="AS86" s="2">
        <v>2.7597222222222224E-3</v>
      </c>
      <c r="AT86" s="2">
        <v>2.8796296296296296E-3</v>
      </c>
      <c r="AU86" s="2">
        <v>2.9711805555555555E-3</v>
      </c>
      <c r="AV86" s="2">
        <v>3.0039351851851854E-3</v>
      </c>
      <c r="AW86" s="2">
        <v>3.1188657407407411E-3</v>
      </c>
      <c r="AX86" s="2">
        <v>2.7734953703703706E-3</v>
      </c>
      <c r="AY86" s="2">
        <v>2.7932870370370368E-3</v>
      </c>
      <c r="AZ86" s="2">
        <v>3.1569444444444449E-3</v>
      </c>
      <c r="BA86" s="2">
        <v>2.8027777777777773E-3</v>
      </c>
      <c r="BB86" s="2">
        <v>2.8890046296296298E-3</v>
      </c>
      <c r="BC86" s="2">
        <v>2.7592592592592595E-3</v>
      </c>
      <c r="BD86" s="2">
        <v>2.7724537037037036E-3</v>
      </c>
      <c r="BE86" s="2">
        <v>2.9276620370370372E-3</v>
      </c>
      <c r="BF86" s="2">
        <v>2.9687500000000005E-3</v>
      </c>
      <c r="BG86" s="2">
        <v>2.9996527777777777E-3</v>
      </c>
      <c r="BH86" s="2">
        <v>2.8466435185185187E-3</v>
      </c>
      <c r="BI86" s="2">
        <v>2.9048611111111111E-3</v>
      </c>
      <c r="BJ86" s="2">
        <v>2.9122685185185189E-3</v>
      </c>
      <c r="BK86" s="2">
        <v>2.859027777777778E-3</v>
      </c>
      <c r="BL86" s="2">
        <v>2.9542824074074072E-3</v>
      </c>
      <c r="BM86" s="2">
        <v>3.0249999999999999E-3</v>
      </c>
      <c r="BN86" s="2">
        <v>3.0684027777777775E-3</v>
      </c>
      <c r="BO86" s="2">
        <v>2.9468749999999998E-3</v>
      </c>
      <c r="BP86" s="2">
        <v>3.1807870370370375E-3</v>
      </c>
      <c r="BQ86" s="2">
        <v>2.9281250000000002E-3</v>
      </c>
      <c r="BR86" s="2">
        <v>2.9896990740740739E-3</v>
      </c>
      <c r="BS86" s="2">
        <v>2.9645833333333334E-3</v>
      </c>
      <c r="BT86" s="2">
        <v>2.6900462962962963E-3</v>
      </c>
    </row>
    <row r="87" spans="2:72" x14ac:dyDescent="0.2">
      <c r="B87" s="5">
        <v>82</v>
      </c>
      <c r="C87" s="1">
        <v>109</v>
      </c>
      <c r="D87" s="1" t="s">
        <v>148</v>
      </c>
      <c r="E87" s="3">
        <v>1965</v>
      </c>
      <c r="F87" s="3" t="s">
        <v>1</v>
      </c>
      <c r="G87" s="3">
        <v>29</v>
      </c>
      <c r="I87" s="7">
        <v>0.17334050925925926</v>
      </c>
      <c r="J87" s="2">
        <v>3.2851851851851857E-3</v>
      </c>
      <c r="K87" s="2">
        <v>2.6908564814814816E-3</v>
      </c>
      <c r="L87" s="2">
        <v>2.7004629629629631E-3</v>
      </c>
      <c r="M87" s="2">
        <v>2.7199074074074074E-3</v>
      </c>
      <c r="N87" s="2">
        <v>2.7175925925925926E-3</v>
      </c>
      <c r="O87" s="2">
        <v>2.633912037037037E-3</v>
      </c>
      <c r="P87" s="2">
        <v>2.6719907407407404E-3</v>
      </c>
      <c r="Q87" s="2">
        <v>2.6280092592592592E-3</v>
      </c>
      <c r="R87" s="2">
        <v>2.6506944444444447E-3</v>
      </c>
      <c r="S87" s="2">
        <v>2.6807870370370371E-3</v>
      </c>
      <c r="T87" s="2">
        <v>3.2223379629629629E-3</v>
      </c>
      <c r="U87" s="2">
        <v>2.6171296296296294E-3</v>
      </c>
      <c r="V87" s="2">
        <v>2.6104166666666667E-3</v>
      </c>
      <c r="W87" s="2">
        <v>2.634375E-3</v>
      </c>
      <c r="X87" s="2">
        <v>2.6248842592592591E-3</v>
      </c>
      <c r="Y87" s="2">
        <v>2.6076388888888889E-3</v>
      </c>
      <c r="Z87" s="2">
        <v>2.7268518518518518E-3</v>
      </c>
      <c r="AA87" s="2">
        <v>2.6131944444444445E-3</v>
      </c>
      <c r="AB87" s="2">
        <v>2.6923611111111111E-3</v>
      </c>
      <c r="AC87" s="2">
        <v>2.6984953703703702E-3</v>
      </c>
      <c r="AD87" s="2">
        <v>2.7510416666666668E-3</v>
      </c>
      <c r="AE87" s="2">
        <v>2.756712962962963E-3</v>
      </c>
      <c r="AF87" s="2">
        <v>2.7997685185185178E-3</v>
      </c>
      <c r="AG87" s="2">
        <v>2.7372685185185187E-3</v>
      </c>
      <c r="AH87" s="2">
        <v>2.6876157407407404E-3</v>
      </c>
      <c r="AI87" s="2">
        <v>2.7052083333333333E-3</v>
      </c>
      <c r="AJ87" s="2">
        <v>2.7481481481481484E-3</v>
      </c>
      <c r="AK87" s="2">
        <v>2.7489583333333329E-3</v>
      </c>
      <c r="AL87" s="2">
        <v>2.8863425925925927E-3</v>
      </c>
      <c r="AM87" s="2">
        <v>2.7706018518518518E-3</v>
      </c>
      <c r="AN87" s="2">
        <v>2.7957175925925923E-3</v>
      </c>
      <c r="AO87" s="2">
        <v>2.8586805555555557E-3</v>
      </c>
      <c r="AP87" s="2">
        <v>2.789467592592593E-3</v>
      </c>
      <c r="AQ87" s="2">
        <v>2.6759259259259258E-3</v>
      </c>
      <c r="AR87" s="2">
        <v>2.7025462962962962E-3</v>
      </c>
      <c r="AS87" s="2">
        <v>2.7870370370370375E-3</v>
      </c>
      <c r="AT87" s="2">
        <v>2.7212962962962963E-3</v>
      </c>
      <c r="AU87" s="2">
        <v>2.7464120370370368E-3</v>
      </c>
      <c r="AV87" s="2">
        <v>2.8046296296296296E-3</v>
      </c>
      <c r="AW87" s="2">
        <v>2.6940972222222223E-3</v>
      </c>
      <c r="AX87" s="2">
        <v>2.7604166666666667E-3</v>
      </c>
      <c r="AY87" s="2">
        <v>2.8083333333333328E-3</v>
      </c>
      <c r="AZ87" s="2">
        <v>2.6763888888888892E-3</v>
      </c>
      <c r="BA87" s="2">
        <v>2.6925925925925923E-3</v>
      </c>
      <c r="BB87" s="2">
        <v>2.803587962962963E-3</v>
      </c>
      <c r="BC87" s="2">
        <v>2.7427083333333331E-3</v>
      </c>
      <c r="BD87" s="2">
        <v>2.8055555555555555E-3</v>
      </c>
      <c r="BE87" s="2">
        <v>2.7403935185185187E-3</v>
      </c>
      <c r="BF87" s="2">
        <v>2.8467592592592589E-3</v>
      </c>
      <c r="BG87" s="2">
        <v>2.7853009259259259E-3</v>
      </c>
      <c r="BH87" s="2">
        <v>2.6740740740740739E-3</v>
      </c>
      <c r="BI87" s="2">
        <v>2.6598379629629632E-3</v>
      </c>
      <c r="BJ87" s="2">
        <v>2.5306712962962961E-3</v>
      </c>
      <c r="BK87" s="2">
        <v>2.3187500000000001E-3</v>
      </c>
      <c r="BL87" s="2">
        <v>2.3796296296296295E-3</v>
      </c>
      <c r="BM87" s="2">
        <v>2.5664351851851851E-3</v>
      </c>
      <c r="BN87" s="2">
        <v>2.6710648148148149E-3</v>
      </c>
      <c r="BO87" s="2">
        <v>2.7200231481481481E-3</v>
      </c>
      <c r="BP87" s="2">
        <v>2.9299768518518516E-3</v>
      </c>
      <c r="BQ87" s="2">
        <v>3.0577546296296295E-3</v>
      </c>
      <c r="BR87" s="2">
        <v>3.1438657407407409E-3</v>
      </c>
      <c r="BS87" s="2">
        <v>3.2460648148148145E-3</v>
      </c>
      <c r="BT87" s="2">
        <v>3.1861111111111113E-3</v>
      </c>
    </row>
    <row r="88" spans="2:72" x14ac:dyDescent="0.2">
      <c r="B88" s="5">
        <v>83</v>
      </c>
      <c r="C88" s="1">
        <v>81</v>
      </c>
      <c r="D88" s="1" t="s">
        <v>149</v>
      </c>
      <c r="E88" s="3">
        <v>1968</v>
      </c>
      <c r="F88" s="3" t="s">
        <v>1</v>
      </c>
      <c r="G88" s="3">
        <v>30</v>
      </c>
      <c r="H88" s="1" t="s">
        <v>24</v>
      </c>
      <c r="I88" s="7">
        <v>0.17374166666666668</v>
      </c>
      <c r="J88" s="2">
        <v>2.5239583333333333E-3</v>
      </c>
      <c r="K88" s="2">
        <v>2.1842592592592595E-3</v>
      </c>
      <c r="L88" s="2">
        <v>2.2353009259259257E-3</v>
      </c>
      <c r="M88" s="2">
        <v>2.2765046296296296E-3</v>
      </c>
      <c r="N88" s="2">
        <v>2.2800925925925927E-3</v>
      </c>
      <c r="O88" s="2">
        <v>2.2930555555555556E-3</v>
      </c>
      <c r="P88" s="2">
        <v>2.3356481481481479E-3</v>
      </c>
      <c r="Q88" s="2">
        <v>2.323263888888889E-3</v>
      </c>
      <c r="R88" s="2">
        <v>2.3712962962962963E-3</v>
      </c>
      <c r="S88" s="2">
        <v>2.3993055555555556E-3</v>
      </c>
      <c r="T88" s="2">
        <v>2.3652777777777778E-3</v>
      </c>
      <c r="U88" s="2">
        <v>2.3840277777777779E-3</v>
      </c>
      <c r="V88" s="2">
        <v>2.3644675925925925E-3</v>
      </c>
      <c r="W88" s="2">
        <v>2.4273148148148149E-3</v>
      </c>
      <c r="X88" s="2">
        <v>2.4321759259259262E-3</v>
      </c>
      <c r="Y88" s="2">
        <v>2.4237268518518518E-3</v>
      </c>
      <c r="Z88" s="2">
        <v>2.4890046296296296E-3</v>
      </c>
      <c r="AA88" s="2">
        <v>2.489351851851852E-3</v>
      </c>
      <c r="AB88" s="2">
        <v>2.437037037037037E-3</v>
      </c>
      <c r="AC88" s="2">
        <v>2.5137731481481482E-3</v>
      </c>
      <c r="AD88" s="2">
        <v>2.4957175925925928E-3</v>
      </c>
      <c r="AE88" s="2">
        <v>2.5612268518518519E-3</v>
      </c>
      <c r="AF88" s="2">
        <v>2.8089120370370368E-3</v>
      </c>
      <c r="AG88" s="2">
        <v>2.6443287037037039E-3</v>
      </c>
      <c r="AH88" s="2">
        <v>2.6528935185185184E-3</v>
      </c>
      <c r="AI88" s="2">
        <v>2.6049768518518518E-3</v>
      </c>
      <c r="AJ88" s="2">
        <v>2.5847222222222222E-3</v>
      </c>
      <c r="AK88" s="2">
        <v>2.6603009259259258E-3</v>
      </c>
      <c r="AL88" s="2">
        <v>2.6803240740740741E-3</v>
      </c>
      <c r="AM88" s="2">
        <v>2.6907407407407405E-3</v>
      </c>
      <c r="AN88" s="2">
        <v>2.7362268518518512E-3</v>
      </c>
      <c r="AO88" s="2">
        <v>2.7609953703703703E-3</v>
      </c>
      <c r="AP88" s="2">
        <v>2.868981481481481E-3</v>
      </c>
      <c r="AQ88" s="2">
        <v>2.9527777777777777E-3</v>
      </c>
      <c r="AR88" s="2">
        <v>3.1057870370370371E-3</v>
      </c>
      <c r="AS88" s="2">
        <v>2.9392361111111112E-3</v>
      </c>
      <c r="AT88" s="2">
        <v>2.820717592592593E-3</v>
      </c>
      <c r="AU88" s="2">
        <v>2.8517361111111109E-3</v>
      </c>
      <c r="AV88" s="2">
        <v>3.2211805555555557E-3</v>
      </c>
      <c r="AW88" s="2">
        <v>3.1097222222222221E-3</v>
      </c>
      <c r="AX88" s="2">
        <v>3.1141203703703708E-3</v>
      </c>
      <c r="AY88" s="2">
        <v>3.1105324074074073E-3</v>
      </c>
      <c r="AZ88" s="2">
        <v>3.1311342592592593E-3</v>
      </c>
      <c r="BA88" s="2">
        <v>3.3884259259259262E-3</v>
      </c>
      <c r="BB88" s="2">
        <v>3.1765046296296298E-3</v>
      </c>
      <c r="BC88" s="2">
        <v>3.1053240740740741E-3</v>
      </c>
      <c r="BD88" s="2">
        <v>2.7946759259259261E-3</v>
      </c>
      <c r="BE88" s="2">
        <v>3.2738425925925925E-3</v>
      </c>
      <c r="BF88" s="2">
        <v>3.3393518518518516E-3</v>
      </c>
      <c r="BG88" s="2">
        <v>2.7437500000000001E-3</v>
      </c>
      <c r="BH88" s="2">
        <v>2.7675925925925923E-3</v>
      </c>
      <c r="BI88" s="2">
        <v>2.6800925925925929E-3</v>
      </c>
      <c r="BJ88" s="2">
        <v>2.6833333333333331E-3</v>
      </c>
      <c r="BK88" s="2">
        <v>2.5641203703703707E-3</v>
      </c>
      <c r="BL88" s="2">
        <v>3.0687499999999999E-3</v>
      </c>
      <c r="BM88" s="2">
        <v>3.1305555555555553E-3</v>
      </c>
      <c r="BN88" s="2">
        <v>3.1415509259259257E-3</v>
      </c>
      <c r="BO88" s="2">
        <v>3.1086805555555555E-3</v>
      </c>
      <c r="BP88" s="2">
        <v>3.0982638888888887E-3</v>
      </c>
      <c r="BQ88" s="2">
        <v>3.5076388888888887E-3</v>
      </c>
      <c r="BR88" s="2">
        <v>3.6785879629629629E-3</v>
      </c>
      <c r="BS88" s="2">
        <v>3.1732638888888887E-3</v>
      </c>
      <c r="BT88" s="2">
        <v>2.6615740740740736E-3</v>
      </c>
    </row>
    <row r="89" spans="2:72" x14ac:dyDescent="0.2">
      <c r="B89" s="5">
        <v>84</v>
      </c>
      <c r="C89" s="1">
        <v>69</v>
      </c>
      <c r="D89" s="1" t="s">
        <v>150</v>
      </c>
      <c r="E89" s="3">
        <v>1970</v>
      </c>
      <c r="F89" s="3" t="s">
        <v>1</v>
      </c>
      <c r="G89" s="3">
        <v>31</v>
      </c>
      <c r="H89" s="1" t="s">
        <v>151</v>
      </c>
      <c r="I89" s="7">
        <v>0.17485104166666665</v>
      </c>
      <c r="J89" s="2">
        <v>2.9383101851851849E-3</v>
      </c>
      <c r="K89" s="2">
        <v>2.958101851851852E-3</v>
      </c>
      <c r="L89" s="2">
        <v>2.3615740740740741E-3</v>
      </c>
      <c r="M89" s="2">
        <v>2.4406250000000001E-3</v>
      </c>
      <c r="N89" s="2">
        <v>2.4223379629629625E-3</v>
      </c>
      <c r="O89" s="2">
        <v>2.4327546296296298E-3</v>
      </c>
      <c r="P89" s="2">
        <v>2.4105324074074072E-3</v>
      </c>
      <c r="Q89" s="2">
        <v>2.4369212962962964E-3</v>
      </c>
      <c r="R89" s="2">
        <v>2.4380787037037036E-3</v>
      </c>
      <c r="S89" s="2">
        <v>2.4291666666666667E-3</v>
      </c>
      <c r="T89" s="2">
        <v>2.4849537037037036E-3</v>
      </c>
      <c r="U89" s="2">
        <v>2.4516203703703701E-3</v>
      </c>
      <c r="V89" s="2">
        <v>2.4629629629629632E-3</v>
      </c>
      <c r="W89" s="2">
        <v>2.6024305555555553E-3</v>
      </c>
      <c r="X89" s="2">
        <v>2.3954861111111113E-3</v>
      </c>
      <c r="Y89" s="2">
        <v>2.4667824074074076E-3</v>
      </c>
      <c r="Z89" s="2">
        <v>2.4854166666666666E-3</v>
      </c>
      <c r="AA89" s="2">
        <v>2.4967592592592593E-3</v>
      </c>
      <c r="AB89" s="2">
        <v>2.6104166666666667E-3</v>
      </c>
      <c r="AC89" s="2">
        <v>2.4879629629629631E-3</v>
      </c>
      <c r="AD89" s="2">
        <v>2.4407407407407407E-3</v>
      </c>
      <c r="AE89" s="2">
        <v>2.6254629629629631E-3</v>
      </c>
      <c r="AF89" s="2">
        <v>2.5151620370370371E-3</v>
      </c>
      <c r="AG89" s="2">
        <v>2.5237268518518521E-3</v>
      </c>
      <c r="AH89" s="2">
        <v>2.6740740740740739E-3</v>
      </c>
      <c r="AI89" s="2">
        <v>2.5379629629629628E-3</v>
      </c>
      <c r="AJ89" s="2">
        <v>2.5628472222222224E-3</v>
      </c>
      <c r="AK89" s="2">
        <v>2.6804398148148148E-3</v>
      </c>
      <c r="AL89" s="2">
        <v>2.5269675925925924E-3</v>
      </c>
      <c r="AM89" s="2">
        <v>2.575462962962963E-3</v>
      </c>
      <c r="AN89" s="2">
        <v>2.7268518518518518E-3</v>
      </c>
      <c r="AO89" s="2">
        <v>2.5380787037037039E-3</v>
      </c>
      <c r="AP89" s="2">
        <v>2.5571759259259258E-3</v>
      </c>
      <c r="AQ89" s="2">
        <v>2.9593749999999998E-3</v>
      </c>
      <c r="AR89" s="2">
        <v>2.642476851851852E-3</v>
      </c>
      <c r="AS89" s="2">
        <v>2.6216435185185184E-3</v>
      </c>
      <c r="AT89" s="2">
        <v>2.8825231481481479E-3</v>
      </c>
      <c r="AU89" s="2">
        <v>2.6304398148148146E-3</v>
      </c>
      <c r="AV89" s="2">
        <v>2.6721064814814815E-3</v>
      </c>
      <c r="AW89" s="2">
        <v>2.7572916666666666E-3</v>
      </c>
      <c r="AX89" s="2">
        <v>3.3201388888888885E-3</v>
      </c>
      <c r="AY89" s="2">
        <v>2.6589120370370373E-3</v>
      </c>
      <c r="AZ89" s="2">
        <v>2.7042824074074074E-3</v>
      </c>
      <c r="BA89" s="2">
        <v>3.0061342592592592E-3</v>
      </c>
      <c r="BB89" s="2">
        <v>2.6012731481481481E-3</v>
      </c>
      <c r="BC89" s="2">
        <v>3.0928240740740742E-3</v>
      </c>
      <c r="BD89" s="2">
        <v>2.740162037037037E-3</v>
      </c>
      <c r="BE89" s="2">
        <v>3.2667824074074075E-3</v>
      </c>
      <c r="BF89" s="2">
        <v>2.8497685185185184E-3</v>
      </c>
      <c r="BG89" s="2">
        <v>3.5310185185185188E-3</v>
      </c>
      <c r="BH89" s="2">
        <v>3.3208333333333336E-3</v>
      </c>
      <c r="BI89" s="2">
        <v>3.2587962962962961E-3</v>
      </c>
      <c r="BJ89" s="2">
        <v>3.0739583333333331E-3</v>
      </c>
      <c r="BK89" s="2">
        <v>3.7184027777777775E-3</v>
      </c>
      <c r="BL89" s="2">
        <v>3.3545138888888891E-3</v>
      </c>
      <c r="BM89" s="2">
        <v>3.3339120370370367E-3</v>
      </c>
      <c r="BN89" s="2">
        <v>3.5615740740740742E-3</v>
      </c>
      <c r="BO89" s="2">
        <v>3.1870370370370368E-3</v>
      </c>
      <c r="BP89" s="2">
        <v>3.2042824074074074E-3</v>
      </c>
      <c r="BQ89" s="2">
        <v>3.1495370370370371E-3</v>
      </c>
      <c r="BR89" s="2">
        <v>3.0964120370370368E-3</v>
      </c>
      <c r="BS89" s="2">
        <v>3.298379629629629E-3</v>
      </c>
      <c r="BT89" s="2">
        <v>2.6586805555555552E-3</v>
      </c>
    </row>
    <row r="90" spans="2:72" x14ac:dyDescent="0.2">
      <c r="B90" s="5">
        <v>85</v>
      </c>
      <c r="C90" s="1">
        <v>127</v>
      </c>
      <c r="D90" s="1" t="s">
        <v>152</v>
      </c>
      <c r="E90" s="3">
        <v>1949</v>
      </c>
      <c r="F90" s="3" t="s">
        <v>64</v>
      </c>
      <c r="G90" s="3">
        <v>7</v>
      </c>
      <c r="H90" s="1" t="s">
        <v>153</v>
      </c>
      <c r="I90" s="7">
        <v>0.17776990740740739</v>
      </c>
      <c r="J90" s="2">
        <v>2.4700231481481483E-3</v>
      </c>
      <c r="K90" s="2">
        <v>2.0335648148148149E-3</v>
      </c>
      <c r="L90" s="2">
        <v>2.0861111111111111E-3</v>
      </c>
      <c r="M90" s="2">
        <v>2.0625000000000001E-3</v>
      </c>
      <c r="N90" s="2">
        <v>2.0430555555555558E-3</v>
      </c>
      <c r="O90" s="2">
        <v>2.0603009259259259E-3</v>
      </c>
      <c r="P90" s="2">
        <v>2.0660879629629627E-3</v>
      </c>
      <c r="Q90" s="2">
        <v>2.0657407407407408E-3</v>
      </c>
      <c r="R90" s="2">
        <v>2.0762731481481483E-3</v>
      </c>
      <c r="S90" s="2">
        <v>2.0577546296296294E-3</v>
      </c>
      <c r="T90" s="2">
        <v>2.0307870370370371E-3</v>
      </c>
      <c r="U90" s="2">
        <v>2.0761574074074072E-3</v>
      </c>
      <c r="V90" s="2">
        <v>2.0837962962962963E-3</v>
      </c>
      <c r="W90" s="2">
        <v>2.1086805555555559E-3</v>
      </c>
      <c r="X90" s="2">
        <v>2.1284722222222221E-3</v>
      </c>
      <c r="Y90" s="2">
        <v>2.0984953703703704E-3</v>
      </c>
      <c r="Z90" s="2">
        <v>2.0767361111111112E-3</v>
      </c>
      <c r="AA90" s="2">
        <v>2.1312499999999999E-3</v>
      </c>
      <c r="AB90" s="2">
        <v>2.1413194444444444E-3</v>
      </c>
      <c r="AC90" s="2">
        <v>2.1578703703703703E-3</v>
      </c>
      <c r="AD90" s="2">
        <v>2.1148148148148146E-3</v>
      </c>
      <c r="AE90" s="2">
        <v>2.1293981481481481E-3</v>
      </c>
      <c r="AF90" s="2">
        <v>2.2020833333333332E-3</v>
      </c>
      <c r="AG90" s="2">
        <v>2.2122685185185184E-3</v>
      </c>
      <c r="AH90" s="2">
        <v>2.2379629629629629E-3</v>
      </c>
      <c r="AI90" s="2">
        <v>2.2496527777777779E-3</v>
      </c>
      <c r="AJ90" s="2">
        <v>2.2664351851851851E-3</v>
      </c>
      <c r="AK90" s="2">
        <v>2.2621527777777774E-3</v>
      </c>
      <c r="AL90" s="2">
        <v>2.351388888888889E-3</v>
      </c>
      <c r="AM90" s="2">
        <v>2.401273148148148E-3</v>
      </c>
      <c r="AN90" s="2">
        <v>2.4672453703703705E-3</v>
      </c>
      <c r="AO90" s="2">
        <v>2.509027777777778E-3</v>
      </c>
      <c r="AP90" s="2">
        <v>2.5920138888888889E-3</v>
      </c>
      <c r="AQ90" s="2">
        <v>2.6225694444444443E-3</v>
      </c>
      <c r="AR90" s="2">
        <v>2.6770833333333334E-3</v>
      </c>
      <c r="AS90" s="2">
        <v>2.6555555555555555E-3</v>
      </c>
      <c r="AT90" s="2">
        <v>2.721064814814815E-3</v>
      </c>
      <c r="AU90" s="2">
        <v>2.9332175925925927E-3</v>
      </c>
      <c r="AV90" s="2">
        <v>2.8813657407407412E-3</v>
      </c>
      <c r="AW90" s="2">
        <v>3.221412037037037E-3</v>
      </c>
      <c r="AX90" s="2">
        <v>3.5899305555555558E-3</v>
      </c>
      <c r="AY90" s="2">
        <v>3.5377314814814815E-3</v>
      </c>
      <c r="AZ90" s="2">
        <v>3.3724537037037039E-3</v>
      </c>
      <c r="BA90" s="2">
        <v>3.6952546296296295E-3</v>
      </c>
      <c r="BB90" s="2">
        <v>3.6767361111111115E-3</v>
      </c>
      <c r="BC90" s="2">
        <v>3.5549768518518521E-3</v>
      </c>
      <c r="BD90" s="2">
        <v>4.0002314814814813E-3</v>
      </c>
      <c r="BE90" s="2">
        <v>3.4159722222222226E-3</v>
      </c>
      <c r="BF90" s="2">
        <v>4.5553240740740736E-3</v>
      </c>
      <c r="BG90" s="2">
        <v>3.7101851851851849E-3</v>
      </c>
      <c r="BH90" s="2">
        <v>4.0347222222222225E-3</v>
      </c>
      <c r="BI90" s="2">
        <v>3.8069444444444444E-3</v>
      </c>
      <c r="BJ90" s="2">
        <v>3.7824074074074075E-3</v>
      </c>
      <c r="BK90" s="2">
        <v>3.2491898148148146E-3</v>
      </c>
      <c r="BL90" s="2">
        <v>3.3006944444444446E-3</v>
      </c>
      <c r="BM90" s="2">
        <v>3.6299768518518517E-3</v>
      </c>
      <c r="BN90" s="2">
        <v>3.9947916666666665E-3</v>
      </c>
      <c r="BO90" s="2">
        <v>3.9597222222222221E-3</v>
      </c>
      <c r="BP90" s="2">
        <v>4.175231481481482E-3</v>
      </c>
      <c r="BQ90" s="2">
        <v>4.0715277777777772E-3</v>
      </c>
      <c r="BR90" s="2">
        <v>3.8361111111111113E-3</v>
      </c>
      <c r="BS90" s="2">
        <v>3.950694444444445E-3</v>
      </c>
      <c r="BT90" s="2">
        <v>3.1059027777777782E-3</v>
      </c>
    </row>
    <row r="91" spans="2:72" x14ac:dyDescent="0.2">
      <c r="B91" s="5">
        <v>86</v>
      </c>
      <c r="C91" s="1">
        <v>88</v>
      </c>
      <c r="D91" s="1" t="s">
        <v>154</v>
      </c>
      <c r="E91" s="3">
        <v>1984</v>
      </c>
      <c r="F91" s="3" t="s">
        <v>22</v>
      </c>
      <c r="G91" s="3">
        <v>4</v>
      </c>
      <c r="H91" s="1" t="s">
        <v>70</v>
      </c>
      <c r="I91" s="7">
        <v>0.1800542824074074</v>
      </c>
      <c r="J91" s="2">
        <v>3.3032407407407407E-3</v>
      </c>
      <c r="K91" s="2">
        <v>2.6884259259259257E-3</v>
      </c>
      <c r="L91" s="2">
        <v>2.6846064814814818E-3</v>
      </c>
      <c r="M91" s="2">
        <v>2.6688657407407407E-3</v>
      </c>
      <c r="N91" s="2">
        <v>2.6666666666666666E-3</v>
      </c>
      <c r="O91" s="2">
        <v>2.6304398148148146E-3</v>
      </c>
      <c r="P91" s="2">
        <v>2.6391203703703702E-3</v>
      </c>
      <c r="Q91" s="2">
        <v>2.6547453703703702E-3</v>
      </c>
      <c r="R91" s="2">
        <v>2.6891203703703708E-3</v>
      </c>
      <c r="S91" s="2">
        <v>2.7019675925925926E-3</v>
      </c>
      <c r="T91" s="2">
        <v>2.6131944444444445E-3</v>
      </c>
      <c r="U91" s="2">
        <v>2.685185185185185E-3</v>
      </c>
      <c r="V91" s="2">
        <v>2.7232638888888892E-3</v>
      </c>
      <c r="W91" s="2">
        <v>2.7167824074074073E-3</v>
      </c>
      <c r="X91" s="2">
        <v>2.7236111111111111E-3</v>
      </c>
      <c r="Y91" s="2">
        <v>2.6994212962962966E-3</v>
      </c>
      <c r="Z91" s="2">
        <v>2.7143518518518519E-3</v>
      </c>
      <c r="AA91" s="2">
        <v>2.8238425925925926E-3</v>
      </c>
      <c r="AB91" s="2">
        <v>2.6875000000000002E-3</v>
      </c>
      <c r="AC91" s="2">
        <v>2.6907407407407405E-3</v>
      </c>
      <c r="AD91" s="2">
        <v>2.7664351851851856E-3</v>
      </c>
      <c r="AE91" s="2">
        <v>2.7714120370370371E-3</v>
      </c>
      <c r="AF91" s="2">
        <v>2.7752314814814814E-3</v>
      </c>
      <c r="AG91" s="2">
        <v>2.8152777777777781E-3</v>
      </c>
      <c r="AH91" s="2">
        <v>2.8406249999999998E-3</v>
      </c>
      <c r="AI91" s="2">
        <v>2.7871527777777773E-3</v>
      </c>
      <c r="AJ91" s="2">
        <v>3.0016203703703702E-3</v>
      </c>
      <c r="AK91" s="2">
        <v>2.8017361111111112E-3</v>
      </c>
      <c r="AL91" s="2">
        <v>2.7646990740740739E-3</v>
      </c>
      <c r="AM91" s="2">
        <v>2.8189814814814813E-3</v>
      </c>
      <c r="AN91" s="2">
        <v>2.7741898148148148E-3</v>
      </c>
      <c r="AO91" s="2">
        <v>2.8092592592592596E-3</v>
      </c>
      <c r="AP91" s="2">
        <v>2.7945601851851851E-3</v>
      </c>
      <c r="AQ91" s="2">
        <v>2.9329861111111106E-3</v>
      </c>
      <c r="AR91" s="2">
        <v>2.7807870370370369E-3</v>
      </c>
      <c r="AS91" s="2">
        <v>2.8372685185185185E-3</v>
      </c>
      <c r="AT91" s="2">
        <v>2.8194444444444443E-3</v>
      </c>
      <c r="AU91" s="2">
        <v>2.8859953703703704E-3</v>
      </c>
      <c r="AV91" s="2">
        <v>2.8475694444444447E-3</v>
      </c>
      <c r="AW91" s="2">
        <v>3.066782407407407E-3</v>
      </c>
      <c r="AX91" s="2">
        <v>2.886574074074074E-3</v>
      </c>
      <c r="AY91" s="2">
        <v>2.8710648148148146E-3</v>
      </c>
      <c r="AZ91" s="2">
        <v>2.8890046296296298E-3</v>
      </c>
      <c r="BA91" s="2">
        <v>2.8304398148148151E-3</v>
      </c>
      <c r="BB91" s="2">
        <v>2.7940972222222226E-3</v>
      </c>
      <c r="BC91" s="2">
        <v>2.9892361111111109E-3</v>
      </c>
      <c r="BD91" s="2">
        <v>2.9141203703703707E-3</v>
      </c>
      <c r="BE91" s="2">
        <v>2.9037037037037035E-3</v>
      </c>
      <c r="BF91" s="2">
        <v>2.9799768518518517E-3</v>
      </c>
      <c r="BG91" s="2">
        <v>2.9475694444444449E-3</v>
      </c>
      <c r="BH91" s="2">
        <v>2.9778935185185182E-3</v>
      </c>
      <c r="BI91" s="2">
        <v>3.1208333333333331E-3</v>
      </c>
      <c r="BJ91" s="2">
        <v>3.0129629629629634E-3</v>
      </c>
      <c r="BK91" s="2">
        <v>3.0451388888888889E-3</v>
      </c>
      <c r="BL91" s="2">
        <v>3.3425925925925928E-3</v>
      </c>
      <c r="BM91" s="2">
        <v>2.9998842592592594E-3</v>
      </c>
      <c r="BN91" s="2">
        <v>2.9237268518518523E-3</v>
      </c>
      <c r="BO91" s="2">
        <v>2.9972222222222223E-3</v>
      </c>
      <c r="BP91" s="2">
        <v>2.9563657407407407E-3</v>
      </c>
      <c r="BQ91" s="2">
        <v>3.241666666666667E-3</v>
      </c>
      <c r="BR91" s="2">
        <v>3.1680555555555559E-3</v>
      </c>
      <c r="BS91" s="2">
        <v>3.2378472222222218E-3</v>
      </c>
      <c r="BT91" s="2">
        <v>2.9267361111111113E-3</v>
      </c>
    </row>
    <row r="92" spans="2:72" x14ac:dyDescent="0.2">
      <c r="B92" s="5">
        <v>87</v>
      </c>
      <c r="C92" s="1">
        <v>75</v>
      </c>
      <c r="D92" s="1" t="s">
        <v>155</v>
      </c>
      <c r="E92" s="3">
        <v>1950</v>
      </c>
      <c r="F92" s="3" t="s">
        <v>64</v>
      </c>
      <c r="G92" s="3">
        <v>8</v>
      </c>
      <c r="H92" s="1" t="s">
        <v>156</v>
      </c>
      <c r="I92" s="7">
        <v>0.18049814814814813</v>
      </c>
      <c r="J92" s="2">
        <v>3.0640046296296296E-3</v>
      </c>
      <c r="K92" s="2">
        <v>2.3167824074074076E-3</v>
      </c>
      <c r="L92" s="2">
        <v>2.3814814814814814E-3</v>
      </c>
      <c r="M92" s="2">
        <v>2.4187500000000003E-3</v>
      </c>
      <c r="N92" s="2">
        <v>2.4247685185185184E-3</v>
      </c>
      <c r="O92" s="2">
        <v>2.3689814814814815E-3</v>
      </c>
      <c r="P92" s="2">
        <v>2.3773148148148147E-3</v>
      </c>
      <c r="Q92" s="2">
        <v>2.4030092592592592E-3</v>
      </c>
      <c r="R92" s="2">
        <v>2.4274305555555555E-3</v>
      </c>
      <c r="S92" s="2">
        <v>2.4292824074074073E-3</v>
      </c>
      <c r="T92" s="2">
        <v>2.6324074074074075E-3</v>
      </c>
      <c r="U92" s="2">
        <v>2.4829861111111112E-3</v>
      </c>
      <c r="V92" s="2">
        <v>2.4659722222222223E-3</v>
      </c>
      <c r="W92" s="2">
        <v>2.5106481481481481E-3</v>
      </c>
      <c r="X92" s="2">
        <v>2.5091435185185186E-3</v>
      </c>
      <c r="Y92" s="2">
        <v>2.500925925925926E-3</v>
      </c>
      <c r="Z92" s="2">
        <v>2.5107638888888888E-3</v>
      </c>
      <c r="AA92" s="2">
        <v>2.5508101851851855E-3</v>
      </c>
      <c r="AB92" s="2">
        <v>2.744675925925926E-3</v>
      </c>
      <c r="AC92" s="2">
        <v>2.5837962962962963E-3</v>
      </c>
      <c r="AD92" s="2">
        <v>2.5690972222222222E-3</v>
      </c>
      <c r="AE92" s="2">
        <v>2.5903935185185188E-3</v>
      </c>
      <c r="AF92" s="2">
        <v>2.6023148148148151E-3</v>
      </c>
      <c r="AG92" s="2">
        <v>2.6192129629629625E-3</v>
      </c>
      <c r="AH92" s="2">
        <v>2.5946759259259261E-3</v>
      </c>
      <c r="AI92" s="2">
        <v>2.6714120370370368E-3</v>
      </c>
      <c r="AJ92" s="2">
        <v>3.0072916666666668E-3</v>
      </c>
      <c r="AK92" s="2">
        <v>2.6451388888888891E-3</v>
      </c>
      <c r="AL92" s="2">
        <v>2.6820601851851849E-3</v>
      </c>
      <c r="AM92" s="2">
        <v>3.2381944444444446E-3</v>
      </c>
      <c r="AN92" s="2">
        <v>2.9275462962962961E-3</v>
      </c>
      <c r="AO92" s="2">
        <v>2.7107638888888893E-3</v>
      </c>
      <c r="AP92" s="2">
        <v>2.7442129629629626E-3</v>
      </c>
      <c r="AQ92" s="2">
        <v>2.7858796296296295E-3</v>
      </c>
      <c r="AR92" s="2">
        <v>2.7785879629629623E-3</v>
      </c>
      <c r="AS92" s="2">
        <v>2.7954861111111114E-3</v>
      </c>
      <c r="AT92" s="2">
        <v>2.8532407407407408E-3</v>
      </c>
      <c r="AU92" s="2">
        <v>2.8981481481481484E-3</v>
      </c>
      <c r="AV92" s="2">
        <v>2.9142361111111109E-3</v>
      </c>
      <c r="AW92" s="2">
        <v>3.1575231481481485E-3</v>
      </c>
      <c r="AX92" s="2">
        <v>3.3532407407407413E-3</v>
      </c>
      <c r="AY92" s="2">
        <v>3.0364583333333333E-3</v>
      </c>
      <c r="AZ92" s="2">
        <v>3.0734953703703705E-3</v>
      </c>
      <c r="BA92" s="2">
        <v>3.5390046296296298E-3</v>
      </c>
      <c r="BB92" s="2">
        <v>3.0820601851851855E-3</v>
      </c>
      <c r="BC92" s="2">
        <v>3.0614583333333331E-3</v>
      </c>
      <c r="BD92" s="2">
        <v>3.2524305555555557E-3</v>
      </c>
      <c r="BE92" s="2">
        <v>3.178703703703704E-3</v>
      </c>
      <c r="BF92" s="2">
        <v>3.2065972222222218E-3</v>
      </c>
      <c r="BG92" s="2">
        <v>3.429861111111111E-3</v>
      </c>
      <c r="BH92" s="2">
        <v>3.4809027777777776E-3</v>
      </c>
      <c r="BI92" s="2">
        <v>3.2893518518518519E-3</v>
      </c>
      <c r="BJ92" s="2">
        <v>3.2495370370370369E-3</v>
      </c>
      <c r="BK92" s="2">
        <v>3.4626157407407405E-3</v>
      </c>
      <c r="BL92" s="2">
        <v>3.1644675925925924E-3</v>
      </c>
      <c r="BM92" s="2">
        <v>3.150462962962963E-3</v>
      </c>
      <c r="BN92" s="2">
        <v>3.503356481481481E-3</v>
      </c>
      <c r="BO92" s="2">
        <v>3.1043981481481482E-3</v>
      </c>
      <c r="BP92" s="2">
        <v>3.3405092592592596E-3</v>
      </c>
      <c r="BQ92" s="2">
        <v>3.1846064814814814E-3</v>
      </c>
      <c r="BR92" s="2">
        <v>3.1547453703703703E-3</v>
      </c>
      <c r="BS92" s="2">
        <v>3.3909722222222223E-3</v>
      </c>
      <c r="BT92" s="2">
        <v>2.9201388888888888E-3</v>
      </c>
    </row>
    <row r="93" spans="2:72" x14ac:dyDescent="0.2">
      <c r="B93" s="5">
        <v>88</v>
      </c>
      <c r="C93" s="1">
        <v>98</v>
      </c>
      <c r="D93" s="1" t="s">
        <v>157</v>
      </c>
      <c r="E93" s="3">
        <v>1978</v>
      </c>
      <c r="F93" s="3" t="s">
        <v>46</v>
      </c>
      <c r="G93" s="3">
        <v>6</v>
      </c>
      <c r="H93" s="1" t="s">
        <v>44</v>
      </c>
      <c r="I93" s="7">
        <v>0.18146516203703703</v>
      </c>
      <c r="J93" s="2">
        <v>2.8027777777777773E-3</v>
      </c>
      <c r="K93" s="2">
        <v>2.3122685185185186E-3</v>
      </c>
      <c r="L93" s="2">
        <v>2.3435185185185187E-3</v>
      </c>
      <c r="M93" s="2">
        <v>2.3656250000000001E-3</v>
      </c>
      <c r="N93" s="2">
        <v>2.3653935185185184E-3</v>
      </c>
      <c r="O93" s="2">
        <v>2.3712962962962963E-3</v>
      </c>
      <c r="P93" s="2">
        <v>2.4175925925925923E-3</v>
      </c>
      <c r="Q93" s="2">
        <v>2.3898148148148151E-3</v>
      </c>
      <c r="R93" s="2">
        <v>2.444560185185185E-3</v>
      </c>
      <c r="S93" s="2">
        <v>2.4113425925925925E-3</v>
      </c>
      <c r="T93" s="2">
        <v>2.4694444444444447E-3</v>
      </c>
      <c r="U93" s="2">
        <v>2.4532407407407406E-3</v>
      </c>
      <c r="V93" s="2">
        <v>2.4357638888888888E-3</v>
      </c>
      <c r="W93" s="2">
        <v>2.4009259259259261E-3</v>
      </c>
      <c r="X93" s="2">
        <v>2.5017361111111113E-3</v>
      </c>
      <c r="Y93" s="2">
        <v>2.4905092592592592E-3</v>
      </c>
      <c r="Z93" s="2">
        <v>2.5078703703703704E-3</v>
      </c>
      <c r="AA93" s="2">
        <v>2.5447916666666666E-3</v>
      </c>
      <c r="AB93" s="2">
        <v>2.6224537037037037E-3</v>
      </c>
      <c r="AC93" s="2">
        <v>2.6704861111111113E-3</v>
      </c>
      <c r="AD93" s="2">
        <v>2.6436342592592592E-3</v>
      </c>
      <c r="AE93" s="2">
        <v>2.6035879629629629E-3</v>
      </c>
      <c r="AF93" s="2">
        <v>2.6923611111111111E-3</v>
      </c>
      <c r="AG93" s="2">
        <v>2.7120370370370371E-3</v>
      </c>
      <c r="AH93" s="2">
        <v>2.7600694444444448E-3</v>
      </c>
      <c r="AI93" s="2">
        <v>2.6819444444444447E-3</v>
      </c>
      <c r="AJ93" s="2">
        <v>2.7165509259259261E-3</v>
      </c>
      <c r="AK93" s="2">
        <v>2.6953703703703705E-3</v>
      </c>
      <c r="AL93" s="2">
        <v>2.7190972222222221E-3</v>
      </c>
      <c r="AM93" s="2">
        <v>2.7729166666666666E-3</v>
      </c>
      <c r="AN93" s="2">
        <v>2.8109953703703704E-3</v>
      </c>
      <c r="AO93" s="2">
        <v>2.7657407407407409E-3</v>
      </c>
      <c r="AP93" s="2">
        <v>2.8906249999999995E-3</v>
      </c>
      <c r="AQ93" s="2">
        <v>2.9837962962962965E-3</v>
      </c>
      <c r="AR93" s="2">
        <v>2.9971064814814812E-3</v>
      </c>
      <c r="AS93" s="2">
        <v>3.0302083333333331E-3</v>
      </c>
      <c r="AT93" s="2">
        <v>3.0228009259259266E-3</v>
      </c>
      <c r="AU93" s="2">
        <v>3.075E-3</v>
      </c>
      <c r="AV93" s="2">
        <v>3.1210648148148148E-3</v>
      </c>
      <c r="AW93" s="2">
        <v>3.1925925925925924E-3</v>
      </c>
      <c r="AX93" s="2">
        <v>3.1879629629629632E-3</v>
      </c>
      <c r="AY93" s="2">
        <v>3.1468750000000004E-3</v>
      </c>
      <c r="AZ93" s="2">
        <v>3.1792824074074071E-3</v>
      </c>
      <c r="BA93" s="2">
        <v>3.2564814814814817E-3</v>
      </c>
      <c r="BB93" s="2">
        <v>3.1994212962962957E-3</v>
      </c>
      <c r="BC93" s="2">
        <v>3.267824074074074E-3</v>
      </c>
      <c r="BD93" s="2">
        <v>3.3627314814814817E-3</v>
      </c>
      <c r="BE93" s="2">
        <v>3.3079861111111118E-3</v>
      </c>
      <c r="BF93" s="2">
        <v>3.2559027777777781E-3</v>
      </c>
      <c r="BG93" s="2">
        <v>3.307523148148148E-3</v>
      </c>
      <c r="BH93" s="2">
        <v>3.2798611111111114E-3</v>
      </c>
      <c r="BI93" s="2">
        <v>3.2725694444444447E-3</v>
      </c>
      <c r="BJ93" s="2">
        <v>3.2511574074074075E-3</v>
      </c>
      <c r="BK93" s="2">
        <v>3.2628472222222225E-3</v>
      </c>
      <c r="BL93" s="2">
        <v>3.2341435185185186E-3</v>
      </c>
      <c r="BM93" s="2">
        <v>3.3773148148148152E-3</v>
      </c>
      <c r="BN93" s="2">
        <v>3.4118055555555555E-3</v>
      </c>
      <c r="BO93" s="2">
        <v>3.3527777777777779E-3</v>
      </c>
      <c r="BP93" s="2">
        <v>3.3936342592592594E-3</v>
      </c>
      <c r="BQ93" s="2">
        <v>3.3846064814814815E-3</v>
      </c>
      <c r="BR93" s="2">
        <v>3.3146990740740741E-3</v>
      </c>
      <c r="BS93" s="2">
        <v>3.2045138888888887E-3</v>
      </c>
      <c r="BT93" s="2">
        <v>3.0445601851851849E-3</v>
      </c>
    </row>
    <row r="94" spans="2:72" x14ac:dyDescent="0.2">
      <c r="B94" s="5">
        <v>89</v>
      </c>
      <c r="C94" s="1">
        <v>8</v>
      </c>
      <c r="D94" s="1" t="s">
        <v>158</v>
      </c>
      <c r="E94" s="3">
        <v>1953</v>
      </c>
      <c r="F94" s="3" t="s">
        <v>64</v>
      </c>
      <c r="G94" s="3">
        <v>9</v>
      </c>
      <c r="H94" s="1" t="s">
        <v>70</v>
      </c>
      <c r="I94" s="7">
        <v>0.18426666666666666</v>
      </c>
      <c r="J94" s="2">
        <v>2.9994212962962965E-3</v>
      </c>
      <c r="K94" s="2">
        <v>2.4350694444444441E-3</v>
      </c>
      <c r="L94" s="2">
        <v>2.4386574074074072E-3</v>
      </c>
      <c r="M94" s="2">
        <v>2.4231481481481478E-3</v>
      </c>
      <c r="N94" s="2">
        <v>2.4055555555555553E-3</v>
      </c>
      <c r="O94" s="2">
        <v>2.4473379629629632E-3</v>
      </c>
      <c r="P94" s="2">
        <v>2.417939814814815E-3</v>
      </c>
      <c r="Q94" s="2">
        <v>2.4516203703703701E-3</v>
      </c>
      <c r="R94" s="2">
        <v>2.4591435185185185E-3</v>
      </c>
      <c r="S94" s="2">
        <v>2.5174768518518519E-3</v>
      </c>
      <c r="T94" s="2">
        <v>2.4759259259259261E-3</v>
      </c>
      <c r="U94" s="2">
        <v>2.4096064814814818E-3</v>
      </c>
      <c r="V94" s="2">
        <v>2.4415509259259256E-3</v>
      </c>
      <c r="W94" s="2">
        <v>2.4849537037037036E-3</v>
      </c>
      <c r="X94" s="2">
        <v>2.4796296296296298E-3</v>
      </c>
      <c r="Y94" s="2">
        <v>2.5112268518518517E-3</v>
      </c>
      <c r="Z94" s="2">
        <v>2.5038194444444444E-3</v>
      </c>
      <c r="AA94" s="2">
        <v>2.5217592592592596E-3</v>
      </c>
      <c r="AB94" s="2">
        <v>2.5284722222222223E-3</v>
      </c>
      <c r="AC94" s="2">
        <v>2.4714120370370372E-3</v>
      </c>
      <c r="AD94" s="2">
        <v>2.713425925925926E-3</v>
      </c>
      <c r="AE94" s="2">
        <v>2.4668981481481482E-3</v>
      </c>
      <c r="AF94" s="2">
        <v>2.5249999999999999E-3</v>
      </c>
      <c r="AG94" s="2">
        <v>2.544212962962963E-3</v>
      </c>
      <c r="AH94" s="2">
        <v>2.5966435185185185E-3</v>
      </c>
      <c r="AI94" s="2">
        <v>2.5335648148148149E-3</v>
      </c>
      <c r="AJ94" s="2">
        <v>2.5958333333333332E-3</v>
      </c>
      <c r="AK94" s="2">
        <v>2.6105324074074073E-3</v>
      </c>
      <c r="AL94" s="2">
        <v>2.5765046296296295E-3</v>
      </c>
      <c r="AM94" s="2">
        <v>2.5664351851851851E-3</v>
      </c>
      <c r="AN94" s="2">
        <v>2.5530092592592592E-3</v>
      </c>
      <c r="AO94" s="2">
        <v>2.5232638888888887E-3</v>
      </c>
      <c r="AP94" s="2">
        <v>2.5848379629629628E-3</v>
      </c>
      <c r="AQ94" s="2">
        <v>2.6374999999999997E-3</v>
      </c>
      <c r="AR94" s="2">
        <v>2.6888888888888887E-3</v>
      </c>
      <c r="AS94" s="2">
        <v>2.7778935185185185E-3</v>
      </c>
      <c r="AT94" s="2">
        <v>2.6924768518518517E-3</v>
      </c>
      <c r="AU94" s="2">
        <v>2.721064814814815E-3</v>
      </c>
      <c r="AV94" s="2">
        <v>2.7527777777777776E-3</v>
      </c>
      <c r="AW94" s="2">
        <v>2.7656250000000003E-3</v>
      </c>
      <c r="AX94" s="2">
        <v>2.822685185185185E-3</v>
      </c>
      <c r="AY94" s="2">
        <v>2.8611111111111111E-3</v>
      </c>
      <c r="AZ94" s="2">
        <v>2.8722222222222222E-3</v>
      </c>
      <c r="BA94" s="2">
        <v>2.8910879629629629E-3</v>
      </c>
      <c r="BB94" s="2">
        <v>2.9041666666666673E-3</v>
      </c>
      <c r="BC94" s="2">
        <v>2.9524305555555554E-3</v>
      </c>
      <c r="BD94" s="2">
        <v>3.1134259259259257E-3</v>
      </c>
      <c r="BE94" s="2">
        <v>3.118287037037037E-3</v>
      </c>
      <c r="BF94" s="2">
        <v>3.3708333333333333E-3</v>
      </c>
      <c r="BG94" s="2">
        <v>3.4155092592592588E-3</v>
      </c>
      <c r="BH94" s="2">
        <v>4.6280092592592597E-3</v>
      </c>
      <c r="BI94" s="2">
        <v>4.7442129629629631E-3</v>
      </c>
      <c r="BJ94" s="2">
        <v>3.7067129629629624E-3</v>
      </c>
      <c r="BK94" s="2">
        <v>3.685648148148148E-3</v>
      </c>
      <c r="BL94" s="2">
        <v>3.5045138888888886E-3</v>
      </c>
      <c r="BM94" s="2">
        <v>3.5187499999999997E-3</v>
      </c>
      <c r="BN94" s="2">
        <v>3.9334490740740745E-3</v>
      </c>
      <c r="BO94" s="2">
        <v>4.4031249999999999E-3</v>
      </c>
      <c r="BP94" s="2">
        <v>4.1601851851851852E-3</v>
      </c>
      <c r="BQ94" s="2">
        <v>4.516435185185185E-3</v>
      </c>
      <c r="BR94" s="2">
        <v>3.9274305555555555E-3</v>
      </c>
      <c r="BS94" s="2">
        <v>3.8137731481481477E-3</v>
      </c>
      <c r="BT94" s="2">
        <v>3.1528935185185184E-3</v>
      </c>
    </row>
    <row r="95" spans="2:72" x14ac:dyDescent="0.2">
      <c r="B95" s="5">
        <v>90</v>
      </c>
      <c r="C95" s="1">
        <v>97</v>
      </c>
      <c r="D95" s="1" t="s">
        <v>159</v>
      </c>
      <c r="E95" s="3">
        <v>1971</v>
      </c>
      <c r="F95" s="3" t="s">
        <v>1</v>
      </c>
      <c r="G95" s="3">
        <v>32</v>
      </c>
      <c r="H95" s="1" t="s">
        <v>160</v>
      </c>
      <c r="I95" s="7">
        <v>0.18438043981481481</v>
      </c>
      <c r="J95" s="2">
        <v>2.9796296296296294E-3</v>
      </c>
      <c r="K95" s="2">
        <v>2.3910879629629629E-3</v>
      </c>
      <c r="L95" s="2">
        <v>2.3762731481481482E-3</v>
      </c>
      <c r="M95" s="2">
        <v>2.3528935185185185E-3</v>
      </c>
      <c r="N95" s="2">
        <v>2.3645833333333336E-3</v>
      </c>
      <c r="O95" s="2">
        <v>2.374537037037037E-3</v>
      </c>
      <c r="P95" s="2">
        <v>2.4105324074074072E-3</v>
      </c>
      <c r="Q95" s="2">
        <v>2.4364583333333334E-3</v>
      </c>
      <c r="R95" s="2">
        <v>2.4364583333333334E-3</v>
      </c>
      <c r="S95" s="2">
        <v>2.4763888888888887E-3</v>
      </c>
      <c r="T95" s="2">
        <v>2.4453703703703703E-3</v>
      </c>
      <c r="U95" s="2">
        <v>2.4443287037037038E-3</v>
      </c>
      <c r="V95" s="2">
        <v>2.4390046296296295E-3</v>
      </c>
      <c r="W95" s="2">
        <v>2.4709490740740742E-3</v>
      </c>
      <c r="X95" s="2">
        <v>2.496990740740741E-3</v>
      </c>
      <c r="Y95" s="2">
        <v>2.496990740740741E-3</v>
      </c>
      <c r="Z95" s="2">
        <v>2.4663194444444442E-3</v>
      </c>
      <c r="AA95" s="2">
        <v>2.4663194444444442E-3</v>
      </c>
      <c r="AB95" s="2">
        <v>2.5168981481481483E-3</v>
      </c>
      <c r="AC95" s="2">
        <v>2.4981481481481482E-3</v>
      </c>
      <c r="AD95" s="2">
        <v>2.705439814814815E-3</v>
      </c>
      <c r="AE95" s="2">
        <v>2.5186342592592591E-3</v>
      </c>
      <c r="AF95" s="2">
        <v>2.5716435185185187E-3</v>
      </c>
      <c r="AG95" s="2">
        <v>2.6107638888888886E-3</v>
      </c>
      <c r="AH95" s="2">
        <v>2.6277777777777775E-3</v>
      </c>
      <c r="AI95" s="2">
        <v>2.5717592592592593E-3</v>
      </c>
      <c r="AJ95" s="2">
        <v>2.6818287037037036E-3</v>
      </c>
      <c r="AK95" s="2">
        <v>2.6155092592592588E-3</v>
      </c>
      <c r="AL95" s="2">
        <v>2.769328703703704E-3</v>
      </c>
      <c r="AM95" s="2">
        <v>2.626851851851852E-3</v>
      </c>
      <c r="AN95" s="2">
        <v>3.0678240740740739E-3</v>
      </c>
      <c r="AO95" s="2">
        <v>2.7915509259259261E-3</v>
      </c>
      <c r="AP95" s="2">
        <v>2.8814814814814818E-3</v>
      </c>
      <c r="AQ95" s="2">
        <v>3.201388888888889E-3</v>
      </c>
      <c r="AR95" s="2">
        <v>2.6758101851851851E-3</v>
      </c>
      <c r="AS95" s="2">
        <v>3.0359953703703699E-3</v>
      </c>
      <c r="AT95" s="2">
        <v>3.3329861111111112E-3</v>
      </c>
      <c r="AU95" s="2">
        <v>3.1515046296296295E-3</v>
      </c>
      <c r="AV95" s="2">
        <v>3.1649305555555558E-3</v>
      </c>
      <c r="AW95" s="2">
        <v>2.9517361111111111E-3</v>
      </c>
      <c r="AX95" s="2">
        <v>2.9920138888888891E-3</v>
      </c>
      <c r="AY95" s="2">
        <v>3.6688657407407403E-3</v>
      </c>
      <c r="AZ95" s="2">
        <v>3.3170138888888889E-3</v>
      </c>
      <c r="BA95" s="2">
        <v>3.5763888888888894E-3</v>
      </c>
      <c r="BB95" s="2">
        <v>3.2547453703703701E-3</v>
      </c>
      <c r="BC95" s="2">
        <v>3.3406250000000003E-3</v>
      </c>
      <c r="BD95" s="2">
        <v>3.6184027777777777E-3</v>
      </c>
      <c r="BE95" s="2">
        <v>3.3148148148148151E-3</v>
      </c>
      <c r="BF95" s="2">
        <v>3.3248842592592596E-3</v>
      </c>
      <c r="BG95" s="2">
        <v>3.3130787037037035E-3</v>
      </c>
      <c r="BH95" s="2">
        <v>3.4115740740740738E-3</v>
      </c>
      <c r="BI95" s="2">
        <v>3.2917824074074078E-3</v>
      </c>
      <c r="BJ95" s="2">
        <v>3.3182870370370367E-3</v>
      </c>
      <c r="BK95" s="2">
        <v>3.481828703703704E-3</v>
      </c>
      <c r="BL95" s="2">
        <v>3.6527777777777774E-3</v>
      </c>
      <c r="BM95" s="2">
        <v>3.4483796296296294E-3</v>
      </c>
      <c r="BN95" s="2">
        <v>3.6741898148148146E-3</v>
      </c>
      <c r="BO95" s="2">
        <v>3.4748842592592592E-3</v>
      </c>
      <c r="BP95" s="2">
        <v>3.5518518518518516E-3</v>
      </c>
      <c r="BQ95" s="2">
        <v>3.466203703703704E-3</v>
      </c>
      <c r="BR95" s="2">
        <v>3.4312499999999998E-3</v>
      </c>
      <c r="BS95" s="2">
        <v>3.4336805555555557E-3</v>
      </c>
      <c r="BT95" s="2">
        <v>3.1283564814814815E-3</v>
      </c>
    </row>
    <row r="96" spans="2:72" x14ac:dyDescent="0.2">
      <c r="B96" s="5">
        <v>91</v>
      </c>
      <c r="C96" s="1">
        <v>77</v>
      </c>
      <c r="D96" s="1" t="s">
        <v>161</v>
      </c>
      <c r="E96" s="3">
        <v>1954</v>
      </c>
      <c r="F96" s="3" t="s">
        <v>64</v>
      </c>
      <c r="G96" s="3">
        <v>10</v>
      </c>
      <c r="H96" s="1" t="s">
        <v>162</v>
      </c>
      <c r="I96" s="7">
        <v>0.18459756944444447</v>
      </c>
      <c r="J96" s="2">
        <v>3.1976851851851854E-3</v>
      </c>
      <c r="K96" s="2">
        <v>2.5378472222222222E-3</v>
      </c>
      <c r="L96" s="2">
        <v>2.5826388888888887E-3</v>
      </c>
      <c r="M96" s="2">
        <v>2.6098379629629631E-3</v>
      </c>
      <c r="N96" s="2">
        <v>2.5658564814814815E-3</v>
      </c>
      <c r="O96" s="2">
        <v>2.6362268518518518E-3</v>
      </c>
      <c r="P96" s="2">
        <v>2.6878472222222221E-3</v>
      </c>
      <c r="Q96" s="2">
        <v>2.6690972222222224E-3</v>
      </c>
      <c r="R96" s="2">
        <v>2.6505787037037036E-3</v>
      </c>
      <c r="S96" s="2">
        <v>2.6541666666666671E-3</v>
      </c>
      <c r="T96" s="2">
        <v>2.7402777777777777E-3</v>
      </c>
      <c r="U96" s="2">
        <v>2.6649305555555554E-3</v>
      </c>
      <c r="V96" s="2">
        <v>2.7146990740740742E-3</v>
      </c>
      <c r="W96" s="2">
        <v>2.6361111111111112E-3</v>
      </c>
      <c r="X96" s="2">
        <v>2.7923611111111113E-3</v>
      </c>
      <c r="Y96" s="2">
        <v>2.6456018518518521E-3</v>
      </c>
      <c r="Z96" s="2">
        <v>2.6321759259259263E-3</v>
      </c>
      <c r="AA96" s="2">
        <v>2.6241898148148149E-3</v>
      </c>
      <c r="AB96" s="2">
        <v>2.6959490740740741E-3</v>
      </c>
      <c r="AC96" s="2">
        <v>2.658101851851852E-3</v>
      </c>
      <c r="AD96" s="2">
        <v>2.7686342592592593E-3</v>
      </c>
      <c r="AE96" s="2">
        <v>2.8877314814814811E-3</v>
      </c>
      <c r="AF96" s="2">
        <v>2.7340277777777779E-3</v>
      </c>
      <c r="AG96" s="2">
        <v>2.9827546296296299E-3</v>
      </c>
      <c r="AH96" s="2">
        <v>2.7506944444444445E-3</v>
      </c>
      <c r="AI96" s="2">
        <v>2.862962962962963E-3</v>
      </c>
      <c r="AJ96" s="2">
        <v>2.7996527777777781E-3</v>
      </c>
      <c r="AK96" s="2">
        <v>2.9349537037037039E-3</v>
      </c>
      <c r="AL96" s="2">
        <v>2.8484953703703706E-3</v>
      </c>
      <c r="AM96" s="2">
        <v>2.8067129629629635E-3</v>
      </c>
      <c r="AN96" s="2">
        <v>2.8858796296296302E-3</v>
      </c>
      <c r="AO96" s="2">
        <v>2.8951388888888885E-3</v>
      </c>
      <c r="AP96" s="2">
        <v>3.1646990740740737E-3</v>
      </c>
      <c r="AQ96" s="2">
        <v>2.8569444444444445E-3</v>
      </c>
      <c r="AR96" s="2">
        <v>2.9456018518518516E-3</v>
      </c>
      <c r="AS96" s="2">
        <v>2.9481481481481477E-3</v>
      </c>
      <c r="AT96" s="2">
        <v>3.2079861111111111E-3</v>
      </c>
      <c r="AU96" s="2">
        <v>3.0931712962962966E-3</v>
      </c>
      <c r="AV96" s="2">
        <v>2.9924768518518521E-3</v>
      </c>
      <c r="AW96" s="2">
        <v>3.0128472222222223E-3</v>
      </c>
      <c r="AX96" s="2">
        <v>3.159606481481482E-3</v>
      </c>
      <c r="AY96" s="2">
        <v>2.9980324074074076E-3</v>
      </c>
      <c r="AZ96" s="2">
        <v>3.0730324074074076E-3</v>
      </c>
      <c r="BA96" s="2">
        <v>3.1743055555555552E-3</v>
      </c>
      <c r="BB96" s="2">
        <v>3.0040509259259261E-3</v>
      </c>
      <c r="BC96" s="2">
        <v>3.1259259259259261E-3</v>
      </c>
      <c r="BD96" s="2">
        <v>3.3873842592592588E-3</v>
      </c>
      <c r="BE96" s="2">
        <v>2.9952546296296294E-3</v>
      </c>
      <c r="BF96" s="2">
        <v>3.1138888888888887E-3</v>
      </c>
      <c r="BG96" s="2">
        <v>3.8449074074074076E-3</v>
      </c>
      <c r="BH96" s="2">
        <v>3.1127314814814815E-3</v>
      </c>
      <c r="BI96" s="2">
        <v>3.1011574074074071E-3</v>
      </c>
      <c r="BJ96" s="2">
        <v>3.1939814814814812E-3</v>
      </c>
      <c r="BK96" s="2">
        <v>3.5394675925925928E-3</v>
      </c>
      <c r="BL96" s="2">
        <v>3.2281250000000001E-3</v>
      </c>
      <c r="BM96" s="2">
        <v>3.8940972222222224E-3</v>
      </c>
      <c r="BN96" s="2">
        <v>3.023611111111111E-3</v>
      </c>
      <c r="BO96" s="2">
        <v>2.957175925925926E-3</v>
      </c>
      <c r="BP96" s="2">
        <v>2.8983796296296297E-3</v>
      </c>
      <c r="BQ96" s="2">
        <v>2.8797453703703706E-3</v>
      </c>
      <c r="BR96" s="2">
        <v>2.9224537037037036E-3</v>
      </c>
      <c r="BS96" s="2">
        <v>2.9443287037037038E-3</v>
      </c>
      <c r="BT96" s="2">
        <v>3.0506944444444444E-3</v>
      </c>
    </row>
    <row r="97" spans="2:72" x14ac:dyDescent="0.2">
      <c r="B97" s="5">
        <v>92</v>
      </c>
      <c r="C97" s="1">
        <v>117</v>
      </c>
      <c r="D97" s="1" t="s">
        <v>163</v>
      </c>
      <c r="E97" s="3">
        <v>1937</v>
      </c>
      <c r="F97" s="3" t="s">
        <v>164</v>
      </c>
      <c r="G97" s="3">
        <v>1</v>
      </c>
      <c r="H97" s="1" t="s">
        <v>165</v>
      </c>
      <c r="I97" s="7">
        <v>0.18478888888888889</v>
      </c>
      <c r="J97" s="2">
        <v>3.252199074074074E-3</v>
      </c>
      <c r="K97" s="2">
        <v>2.6809027777777781E-3</v>
      </c>
      <c r="L97" s="2">
        <v>2.7111111111111108E-3</v>
      </c>
      <c r="M97" s="2">
        <v>2.6928240740740736E-3</v>
      </c>
      <c r="N97" s="2">
        <v>2.6427083333333333E-3</v>
      </c>
      <c r="O97" s="2">
        <v>2.6324074074074075E-3</v>
      </c>
      <c r="P97" s="2">
        <v>2.6368055555555554E-3</v>
      </c>
      <c r="Q97" s="2">
        <v>2.6622685185185187E-3</v>
      </c>
      <c r="R97" s="2">
        <v>2.6774305555555557E-3</v>
      </c>
      <c r="S97" s="2">
        <v>2.653472222222222E-3</v>
      </c>
      <c r="T97" s="2">
        <v>2.6740740740740739E-3</v>
      </c>
      <c r="U97" s="2">
        <v>2.6843749999999997E-3</v>
      </c>
      <c r="V97" s="2">
        <v>2.7327546296296297E-3</v>
      </c>
      <c r="W97" s="2">
        <v>2.7192129629629632E-3</v>
      </c>
      <c r="X97" s="2">
        <v>2.7184027777777779E-3</v>
      </c>
      <c r="Y97" s="2">
        <v>2.6829861111111112E-3</v>
      </c>
      <c r="Z97" s="2">
        <v>2.7200231481481481E-3</v>
      </c>
      <c r="AA97" s="2">
        <v>2.7300925925925926E-3</v>
      </c>
      <c r="AB97" s="2">
        <v>2.7390046296296299E-3</v>
      </c>
      <c r="AC97" s="2">
        <v>2.7056712962962963E-3</v>
      </c>
      <c r="AD97" s="2">
        <v>2.7927083333333328E-3</v>
      </c>
      <c r="AE97" s="2">
        <v>2.7881944444444443E-3</v>
      </c>
      <c r="AF97" s="2">
        <v>2.7878472222222224E-3</v>
      </c>
      <c r="AG97" s="2">
        <v>2.8303240740740741E-3</v>
      </c>
      <c r="AH97" s="2">
        <v>2.8319444444444447E-3</v>
      </c>
      <c r="AI97" s="2">
        <v>2.8006944444444446E-3</v>
      </c>
      <c r="AJ97" s="2">
        <v>2.7868055555555558E-3</v>
      </c>
      <c r="AK97" s="2">
        <v>2.8677083333333332E-3</v>
      </c>
      <c r="AL97" s="2">
        <v>2.8546296296296301E-3</v>
      </c>
      <c r="AM97" s="2">
        <v>2.8693287037037038E-3</v>
      </c>
      <c r="AN97" s="2">
        <v>2.8488425925925925E-3</v>
      </c>
      <c r="AO97" s="2">
        <v>2.874537037037037E-3</v>
      </c>
      <c r="AP97" s="2">
        <v>2.8478009259259255E-3</v>
      </c>
      <c r="AQ97" s="2">
        <v>2.8678240740740743E-3</v>
      </c>
      <c r="AR97" s="2">
        <v>2.9892361111111109E-3</v>
      </c>
      <c r="AS97" s="2">
        <v>3.0586805555555554E-3</v>
      </c>
      <c r="AT97" s="2">
        <v>2.9820601851851848E-3</v>
      </c>
      <c r="AU97" s="2">
        <v>2.9824074074074076E-3</v>
      </c>
      <c r="AV97" s="2">
        <v>2.9164351851851851E-3</v>
      </c>
      <c r="AW97" s="2">
        <v>3.1135416666666668E-3</v>
      </c>
      <c r="AX97" s="2">
        <v>3.0520833333333333E-3</v>
      </c>
      <c r="AY97" s="2">
        <v>3.1112268518518516E-3</v>
      </c>
      <c r="AZ97" s="2">
        <v>3.1060185185185188E-3</v>
      </c>
      <c r="BA97" s="2">
        <v>3.0840277777777775E-3</v>
      </c>
      <c r="BB97" s="2">
        <v>3.197337962962963E-3</v>
      </c>
      <c r="BC97" s="2">
        <v>3.1568287037037038E-3</v>
      </c>
      <c r="BD97" s="2">
        <v>3.2609953703703703E-3</v>
      </c>
      <c r="BE97" s="2">
        <v>3.1652777777777777E-3</v>
      </c>
      <c r="BF97" s="2">
        <v>3.1765046296296298E-3</v>
      </c>
      <c r="BG97" s="2">
        <v>3.1431712962962963E-3</v>
      </c>
      <c r="BH97" s="2">
        <v>3.2359953703703704E-3</v>
      </c>
      <c r="BI97" s="2">
        <v>3.1232638888888885E-3</v>
      </c>
      <c r="BJ97" s="2">
        <v>3.0855324074074071E-3</v>
      </c>
      <c r="BK97" s="2">
        <v>3.1917824074074075E-3</v>
      </c>
      <c r="BL97" s="2">
        <v>3.1347222222222223E-3</v>
      </c>
      <c r="BM97" s="2">
        <v>3.1334490740740737E-3</v>
      </c>
      <c r="BN97" s="2">
        <v>3.2125000000000001E-3</v>
      </c>
      <c r="BO97" s="2">
        <v>3.3310185185185183E-3</v>
      </c>
      <c r="BP97" s="2">
        <v>3.1708333333333332E-3</v>
      </c>
      <c r="BQ97" s="2">
        <v>3.2576388888888885E-3</v>
      </c>
      <c r="BR97" s="2">
        <v>3.1159722222222227E-3</v>
      </c>
      <c r="BS97" s="2">
        <v>3.1350694444444442E-3</v>
      </c>
      <c r="BT97" s="2">
        <v>3.1679398148148148E-3</v>
      </c>
    </row>
    <row r="98" spans="2:72" x14ac:dyDescent="0.2">
      <c r="B98" s="5">
        <v>93</v>
      </c>
      <c r="C98" s="1">
        <v>84</v>
      </c>
      <c r="D98" s="1" t="s">
        <v>166</v>
      </c>
      <c r="E98" s="3">
        <v>1954</v>
      </c>
      <c r="F98" s="3" t="s">
        <v>64</v>
      </c>
      <c r="G98" s="3">
        <v>11</v>
      </c>
      <c r="H98" s="1" t="s">
        <v>167</v>
      </c>
      <c r="I98" s="7">
        <v>0.18493611111111111</v>
      </c>
      <c r="J98" s="2">
        <v>3.1358796296296291E-3</v>
      </c>
      <c r="K98" s="2">
        <v>2.5322916666666666E-3</v>
      </c>
      <c r="L98" s="2">
        <v>2.6171296296296294E-3</v>
      </c>
      <c r="M98" s="2">
        <v>2.6347222222222223E-3</v>
      </c>
      <c r="N98" s="2">
        <v>2.7486111111111114E-3</v>
      </c>
      <c r="O98" s="2">
        <v>2.7038194444444445E-3</v>
      </c>
      <c r="P98" s="2">
        <v>2.6768518518518521E-3</v>
      </c>
      <c r="Q98" s="2">
        <v>2.7608796296296301E-3</v>
      </c>
      <c r="R98" s="2">
        <v>2.7878472222222224E-3</v>
      </c>
      <c r="S98" s="2">
        <v>2.8293981481481486E-3</v>
      </c>
      <c r="T98" s="2">
        <v>2.7803240740740739E-3</v>
      </c>
      <c r="U98" s="2">
        <v>2.7732638888888889E-3</v>
      </c>
      <c r="V98" s="2">
        <v>2.772337962962963E-3</v>
      </c>
      <c r="W98" s="2">
        <v>2.7630787037037034E-3</v>
      </c>
      <c r="X98" s="2">
        <v>2.8442129629629629E-3</v>
      </c>
      <c r="Y98" s="2">
        <v>2.801041666666667E-3</v>
      </c>
      <c r="Z98" s="2">
        <v>2.8565972222222222E-3</v>
      </c>
      <c r="AA98" s="2">
        <v>2.8392361111111114E-3</v>
      </c>
      <c r="AB98" s="2">
        <v>2.8446759259259258E-3</v>
      </c>
      <c r="AC98" s="2">
        <v>2.8003472222222219E-3</v>
      </c>
      <c r="AD98" s="2">
        <v>2.7938657407407409E-3</v>
      </c>
      <c r="AE98" s="2">
        <v>2.82662037037037E-3</v>
      </c>
      <c r="AF98" s="2">
        <v>2.815625E-3</v>
      </c>
      <c r="AG98" s="2">
        <v>2.8028935185185184E-3</v>
      </c>
      <c r="AH98" s="2">
        <v>2.8547453703703708E-3</v>
      </c>
      <c r="AI98" s="2">
        <v>2.846875E-3</v>
      </c>
      <c r="AJ98" s="2">
        <v>2.843287037037037E-3</v>
      </c>
      <c r="AK98" s="2">
        <v>2.8868055555555557E-3</v>
      </c>
      <c r="AL98" s="2">
        <v>2.8755787037037035E-3</v>
      </c>
      <c r="AM98" s="2">
        <v>2.8607638888888888E-3</v>
      </c>
      <c r="AN98" s="2">
        <v>2.9218749999999996E-3</v>
      </c>
      <c r="AO98" s="2">
        <v>2.8586805555555557E-3</v>
      </c>
      <c r="AP98" s="2">
        <v>2.8431712962962963E-3</v>
      </c>
      <c r="AQ98" s="2">
        <v>2.8415509259259262E-3</v>
      </c>
      <c r="AR98" s="2">
        <v>2.894212962962963E-3</v>
      </c>
      <c r="AS98" s="2">
        <v>2.9811342592592593E-3</v>
      </c>
      <c r="AT98" s="2">
        <v>2.9815972222222223E-3</v>
      </c>
      <c r="AU98" s="2">
        <v>3.0354166666666672E-3</v>
      </c>
      <c r="AV98" s="2">
        <v>3.0123842592592594E-3</v>
      </c>
      <c r="AW98" s="2">
        <v>3.1560185185185181E-3</v>
      </c>
      <c r="AX98" s="2">
        <v>3.1321759259259258E-3</v>
      </c>
      <c r="AY98" s="2">
        <v>3.1306712962962963E-3</v>
      </c>
      <c r="AZ98" s="2">
        <v>3.0847222222222226E-3</v>
      </c>
      <c r="BA98" s="2">
        <v>3.0979166666666668E-3</v>
      </c>
      <c r="BB98" s="2">
        <v>3.098611111111111E-3</v>
      </c>
      <c r="BC98" s="2">
        <v>3.1556712962962957E-3</v>
      </c>
      <c r="BD98" s="2">
        <v>3.198842592592593E-3</v>
      </c>
      <c r="BE98" s="2">
        <v>3.2390046296296294E-3</v>
      </c>
      <c r="BF98" s="2">
        <v>3.2785879629629627E-3</v>
      </c>
      <c r="BG98" s="2">
        <v>3.257291666666667E-3</v>
      </c>
      <c r="BH98" s="2">
        <v>3.1807870370370375E-3</v>
      </c>
      <c r="BI98" s="2">
        <v>3.213888888888889E-3</v>
      </c>
      <c r="BJ98" s="2">
        <v>3.2126157407407403E-3</v>
      </c>
      <c r="BK98" s="2">
        <v>3.0805555555555556E-3</v>
      </c>
      <c r="BL98" s="2">
        <v>3.0440972222222219E-3</v>
      </c>
      <c r="BM98" s="2">
        <v>3.0957175925925926E-3</v>
      </c>
      <c r="BN98" s="2">
        <v>3.0155092592592594E-3</v>
      </c>
      <c r="BO98" s="2">
        <v>2.9545138888888889E-3</v>
      </c>
      <c r="BP98" s="2">
        <v>2.884606481481481E-3</v>
      </c>
      <c r="BQ98" s="2">
        <v>3.1513888888888893E-3</v>
      </c>
      <c r="BR98" s="2">
        <v>3.1278935185185181E-3</v>
      </c>
      <c r="BS98" s="2">
        <v>3.1861111111111113E-3</v>
      </c>
      <c r="BT98" s="2">
        <v>2.6797453703703701E-3</v>
      </c>
    </row>
    <row r="99" spans="2:72" x14ac:dyDescent="0.2">
      <c r="B99" s="5">
        <v>94</v>
      </c>
      <c r="C99" s="1">
        <v>89</v>
      </c>
      <c r="D99" s="1" t="s">
        <v>168</v>
      </c>
      <c r="E99" s="3">
        <v>1970</v>
      </c>
      <c r="F99" s="3" t="s">
        <v>1</v>
      </c>
      <c r="G99" s="3">
        <v>33</v>
      </c>
      <c r="H99" s="1" t="s">
        <v>169</v>
      </c>
      <c r="I99" s="7">
        <v>0.18666562499999997</v>
      </c>
      <c r="J99" s="2">
        <v>3.2008101851851854E-3</v>
      </c>
      <c r="K99" s="2">
        <v>2.4759259259259261E-3</v>
      </c>
      <c r="L99" s="2">
        <v>2.5571759259259258E-3</v>
      </c>
      <c r="M99" s="2">
        <v>2.5234953703703704E-3</v>
      </c>
      <c r="N99" s="2">
        <v>2.5349537037037038E-3</v>
      </c>
      <c r="O99" s="2">
        <v>2.5377314814814815E-3</v>
      </c>
      <c r="P99" s="2">
        <v>2.5415509259259258E-3</v>
      </c>
      <c r="Q99" s="2">
        <v>2.5401620370370374E-3</v>
      </c>
      <c r="R99" s="2">
        <v>2.5452546296296295E-3</v>
      </c>
      <c r="S99" s="2">
        <v>2.5688657407407409E-3</v>
      </c>
      <c r="T99" s="2">
        <v>2.5785879629629626E-3</v>
      </c>
      <c r="U99" s="2">
        <v>2.6788194444444442E-3</v>
      </c>
      <c r="V99" s="2">
        <v>2.6190972222222223E-3</v>
      </c>
      <c r="W99" s="2">
        <v>2.6244212962962966E-3</v>
      </c>
      <c r="X99" s="2">
        <v>2.6190972222222223E-3</v>
      </c>
      <c r="Y99" s="2">
        <v>2.6538194444444443E-3</v>
      </c>
      <c r="Z99" s="2">
        <v>2.6478009259259263E-3</v>
      </c>
      <c r="AA99" s="2">
        <v>2.657523148148148E-3</v>
      </c>
      <c r="AB99" s="2">
        <v>2.6986111111111113E-3</v>
      </c>
      <c r="AC99" s="2">
        <v>2.7111111111111108E-3</v>
      </c>
      <c r="AD99" s="2">
        <v>2.6950231481481482E-3</v>
      </c>
      <c r="AE99" s="2">
        <v>2.8724537037037035E-3</v>
      </c>
      <c r="AF99" s="2">
        <v>2.7515046296296298E-3</v>
      </c>
      <c r="AG99" s="2">
        <v>2.75625E-3</v>
      </c>
      <c r="AH99" s="2">
        <v>2.7447916666666666E-3</v>
      </c>
      <c r="AI99" s="2">
        <v>2.7321759259259261E-3</v>
      </c>
      <c r="AJ99" s="2">
        <v>2.7671296296296298E-3</v>
      </c>
      <c r="AK99" s="2">
        <v>2.7771990740740739E-3</v>
      </c>
      <c r="AL99" s="2">
        <v>2.784953703703704E-3</v>
      </c>
      <c r="AM99" s="2">
        <v>2.7903935185185184E-3</v>
      </c>
      <c r="AN99" s="2">
        <v>2.8078703703703703E-3</v>
      </c>
      <c r="AO99" s="2">
        <v>3.8405092592592592E-3</v>
      </c>
      <c r="AP99" s="2">
        <v>2.8384259259259261E-3</v>
      </c>
      <c r="AQ99" s="2">
        <v>2.8651620370370372E-3</v>
      </c>
      <c r="AR99" s="2">
        <v>3.0123842592592594E-3</v>
      </c>
      <c r="AS99" s="2">
        <v>3.1226851851851854E-3</v>
      </c>
      <c r="AT99" s="2">
        <v>3.0314814814814809E-3</v>
      </c>
      <c r="AU99" s="2">
        <v>3.2906250000000001E-3</v>
      </c>
      <c r="AV99" s="2">
        <v>2.9048611111111111E-3</v>
      </c>
      <c r="AW99" s="2">
        <v>2.9371527777777777E-3</v>
      </c>
      <c r="AX99" s="2">
        <v>3.2409722222222219E-3</v>
      </c>
      <c r="AY99" s="2">
        <v>3.1324074074074071E-3</v>
      </c>
      <c r="AZ99" s="2">
        <v>3.3129629629629633E-3</v>
      </c>
      <c r="BA99" s="2">
        <v>3.2186342592592592E-3</v>
      </c>
      <c r="BB99" s="2">
        <v>3.1517361111111108E-3</v>
      </c>
      <c r="BC99" s="2">
        <v>3.4641203703703704E-3</v>
      </c>
      <c r="BD99" s="2">
        <v>3.2421296296296295E-3</v>
      </c>
      <c r="BE99" s="2">
        <v>3.2435185185185184E-3</v>
      </c>
      <c r="BF99" s="2">
        <v>3.307060185185185E-3</v>
      </c>
      <c r="BG99" s="2">
        <v>3.2120370370370376E-3</v>
      </c>
      <c r="BH99" s="2">
        <v>3.2299768518518519E-3</v>
      </c>
      <c r="BI99" s="2">
        <v>3.6710648148148149E-3</v>
      </c>
      <c r="BJ99" s="2">
        <v>3.1717592592592591E-3</v>
      </c>
      <c r="BK99" s="2">
        <v>3.4020833333333333E-3</v>
      </c>
      <c r="BL99" s="2">
        <v>3.1202546296296295E-3</v>
      </c>
      <c r="BM99" s="2">
        <v>3.405671296296296E-3</v>
      </c>
      <c r="BN99" s="2">
        <v>3.2453703703703707E-3</v>
      </c>
      <c r="BO99" s="2">
        <v>3.342824074074074E-3</v>
      </c>
      <c r="BP99" s="2">
        <v>3.4008101851851855E-3</v>
      </c>
      <c r="BQ99" s="2">
        <v>3.3699074074074078E-3</v>
      </c>
      <c r="BR99" s="2">
        <v>3.3986111111111109E-3</v>
      </c>
      <c r="BS99" s="2">
        <v>3.2945601851851851E-3</v>
      </c>
      <c r="BT99" s="2">
        <v>3.249652777777778E-3</v>
      </c>
    </row>
    <row r="100" spans="2:72" x14ac:dyDescent="0.2">
      <c r="B100" s="5">
        <v>95</v>
      </c>
      <c r="C100" s="1">
        <v>131</v>
      </c>
      <c r="D100" s="1" t="s">
        <v>170</v>
      </c>
      <c r="E100" s="3">
        <v>1987</v>
      </c>
      <c r="F100" s="3" t="s">
        <v>8</v>
      </c>
      <c r="G100" s="3">
        <v>25</v>
      </c>
      <c r="H100" s="1" t="s">
        <v>171</v>
      </c>
      <c r="I100" s="7">
        <v>0.19157893518518518</v>
      </c>
      <c r="J100" s="2">
        <v>2.812152777777778E-3</v>
      </c>
      <c r="K100" s="2">
        <v>2.2145833333333336E-3</v>
      </c>
      <c r="L100" s="2">
        <v>2.2379629629629629E-3</v>
      </c>
      <c r="M100" s="2">
        <v>2.2468750000000002E-3</v>
      </c>
      <c r="N100" s="2">
        <v>2.2494212962962962E-3</v>
      </c>
      <c r="O100" s="2">
        <v>2.1945601851851852E-3</v>
      </c>
      <c r="P100" s="2">
        <v>2.2103009259259259E-3</v>
      </c>
      <c r="Q100" s="2">
        <v>2.2754629629629631E-3</v>
      </c>
      <c r="R100" s="2">
        <v>2.2991898148148147E-3</v>
      </c>
      <c r="S100" s="2">
        <v>2.2677083333333329E-3</v>
      </c>
      <c r="T100" s="2">
        <v>2.4782407407407405E-3</v>
      </c>
      <c r="U100" s="2">
        <v>2.3344907407407407E-3</v>
      </c>
      <c r="V100" s="2">
        <v>2.351388888888889E-3</v>
      </c>
      <c r="W100" s="2">
        <v>2.3944444444444443E-3</v>
      </c>
      <c r="X100" s="2">
        <v>2.3346064814814813E-3</v>
      </c>
      <c r="Y100" s="2">
        <v>2.4094907407407411E-3</v>
      </c>
      <c r="Z100" s="2">
        <v>2.3822916666666667E-3</v>
      </c>
      <c r="AA100" s="2">
        <v>2.3916666666666665E-3</v>
      </c>
      <c r="AB100" s="2">
        <v>2.4406250000000001E-3</v>
      </c>
      <c r="AC100" s="2">
        <v>2.4380787037037036E-3</v>
      </c>
      <c r="AD100" s="2">
        <v>2.5010416666666666E-3</v>
      </c>
      <c r="AE100" s="2">
        <v>2.8234953703703703E-3</v>
      </c>
      <c r="AF100" s="2">
        <v>2.6275462962962962E-3</v>
      </c>
      <c r="AG100" s="2">
        <v>2.6430555555555552E-3</v>
      </c>
      <c r="AH100" s="2">
        <v>2.543287037037037E-3</v>
      </c>
      <c r="AI100" s="2">
        <v>2.5362268518518516E-3</v>
      </c>
      <c r="AJ100" s="2">
        <v>2.6726851851851846E-3</v>
      </c>
      <c r="AK100" s="2">
        <v>2.6767361111111111E-3</v>
      </c>
      <c r="AL100" s="2">
        <v>2.7246527777777777E-3</v>
      </c>
      <c r="AM100" s="2">
        <v>3.3609953703703701E-3</v>
      </c>
      <c r="AN100" s="2">
        <v>2.6885416666666668E-3</v>
      </c>
      <c r="AO100" s="2">
        <v>2.8414351851851851E-3</v>
      </c>
      <c r="AP100" s="2">
        <v>2.7686342592592593E-3</v>
      </c>
      <c r="AQ100" s="2">
        <v>3.0954861111111109E-3</v>
      </c>
      <c r="AR100" s="2">
        <v>2.997453703703704E-3</v>
      </c>
      <c r="AS100" s="2">
        <v>3.3394675925925922E-3</v>
      </c>
      <c r="AT100" s="2">
        <v>3.4983796296296295E-3</v>
      </c>
      <c r="AU100" s="2">
        <v>3.4290509259259261E-3</v>
      </c>
      <c r="AV100" s="2">
        <v>3.4524305555555554E-3</v>
      </c>
      <c r="AW100" s="2">
        <v>3.1995370370370368E-3</v>
      </c>
      <c r="AX100" s="2">
        <v>3.2776620370370373E-3</v>
      </c>
      <c r="AY100" s="2">
        <v>3.4326388888888883E-3</v>
      </c>
      <c r="AZ100" s="2">
        <v>3.4956018518518522E-3</v>
      </c>
      <c r="BA100" s="2">
        <v>3.2423611111111112E-3</v>
      </c>
      <c r="BB100" s="2">
        <v>3.2462962962962962E-3</v>
      </c>
      <c r="BC100" s="2">
        <v>3.4393518518518519E-3</v>
      </c>
      <c r="BD100" s="2">
        <v>3.2302083333333336E-3</v>
      </c>
      <c r="BE100" s="2">
        <v>3.4258101851851849E-3</v>
      </c>
      <c r="BF100" s="2">
        <v>3.3129629629629633E-3</v>
      </c>
      <c r="BG100" s="2">
        <v>3.5388888888888887E-3</v>
      </c>
      <c r="BH100" s="2">
        <v>3.6957175925925925E-3</v>
      </c>
      <c r="BI100" s="2">
        <v>3.7244212962962964E-3</v>
      </c>
      <c r="BJ100" s="2">
        <v>3.7392361111111111E-3</v>
      </c>
      <c r="BK100" s="2">
        <v>3.7829861111111107E-3</v>
      </c>
      <c r="BL100" s="2">
        <v>4.0819444444444445E-3</v>
      </c>
      <c r="BM100" s="2">
        <v>4.2553240740740737E-3</v>
      </c>
      <c r="BN100" s="2">
        <v>4.5201388888888886E-3</v>
      </c>
      <c r="BO100" s="2">
        <v>4.3964120370370372E-3</v>
      </c>
      <c r="BP100" s="2">
        <v>4.3506944444444444E-3</v>
      </c>
      <c r="BQ100" s="2">
        <v>4.5011574074074077E-3</v>
      </c>
      <c r="BR100" s="2">
        <v>4.3096064814814811E-3</v>
      </c>
      <c r="BS100" s="2">
        <v>3.8517361111111113E-3</v>
      </c>
      <c r="BT100" s="2">
        <v>3.3446759259259263E-3</v>
      </c>
    </row>
    <row r="101" spans="2:72" x14ac:dyDescent="0.2">
      <c r="B101" s="5">
        <v>96</v>
      </c>
      <c r="C101" s="1">
        <v>9</v>
      </c>
      <c r="D101" s="1" t="s">
        <v>172</v>
      </c>
      <c r="E101" s="3">
        <v>1955</v>
      </c>
      <c r="F101" s="3" t="s">
        <v>38</v>
      </c>
      <c r="G101" s="3">
        <v>16</v>
      </c>
      <c r="I101" s="7">
        <v>0.19431134259259261</v>
      </c>
      <c r="J101" s="2">
        <v>3.257291666666667E-3</v>
      </c>
      <c r="K101" s="2">
        <v>2.6833333333333331E-3</v>
      </c>
      <c r="L101" s="2">
        <v>2.6910879629629628E-3</v>
      </c>
      <c r="M101" s="2">
        <v>2.6895833333333338E-3</v>
      </c>
      <c r="N101" s="2">
        <v>2.787962962962963E-3</v>
      </c>
      <c r="O101" s="2">
        <v>2.7535879629629629E-3</v>
      </c>
      <c r="P101" s="2">
        <v>2.7456018518518519E-3</v>
      </c>
      <c r="Q101" s="2">
        <v>2.846875E-3</v>
      </c>
      <c r="R101" s="2">
        <v>2.7332175925925926E-3</v>
      </c>
      <c r="S101" s="2">
        <v>2.7436342592592595E-3</v>
      </c>
      <c r="T101" s="2">
        <v>2.8631944444444447E-3</v>
      </c>
      <c r="U101" s="2">
        <v>3.1437500000000003E-3</v>
      </c>
      <c r="V101" s="2">
        <v>2.6857638888888886E-3</v>
      </c>
      <c r="W101" s="2">
        <v>2.7663194444444445E-3</v>
      </c>
      <c r="X101" s="2">
        <v>2.8047453703703706E-3</v>
      </c>
      <c r="Y101" s="2">
        <v>2.8585648148148151E-3</v>
      </c>
      <c r="Z101" s="2">
        <v>2.7875E-3</v>
      </c>
      <c r="AA101" s="2">
        <v>2.7722222222222224E-3</v>
      </c>
      <c r="AB101" s="2">
        <v>2.8447916666666669E-3</v>
      </c>
      <c r="AC101" s="2">
        <v>2.8802083333333336E-3</v>
      </c>
      <c r="AD101" s="2">
        <v>2.8597222222222223E-3</v>
      </c>
      <c r="AE101" s="2">
        <v>2.8173611111111112E-3</v>
      </c>
      <c r="AF101" s="2">
        <v>2.7991898148148151E-3</v>
      </c>
      <c r="AG101" s="2">
        <v>2.8466435185185187E-3</v>
      </c>
      <c r="AH101" s="2">
        <v>2.9233796296296299E-3</v>
      </c>
      <c r="AI101" s="2">
        <v>2.7706018518518518E-3</v>
      </c>
      <c r="AJ101" s="2">
        <v>2.833680555555555E-3</v>
      </c>
      <c r="AK101" s="2">
        <v>2.8815972222222225E-3</v>
      </c>
      <c r="AL101" s="2">
        <v>2.8814814814814818E-3</v>
      </c>
      <c r="AM101" s="2">
        <v>3.2754629629629631E-3</v>
      </c>
      <c r="AN101" s="2">
        <v>2.8511574074074077E-3</v>
      </c>
      <c r="AO101" s="2">
        <v>2.8444444444444446E-3</v>
      </c>
      <c r="AP101" s="2">
        <v>2.8608796296296294E-3</v>
      </c>
      <c r="AQ101" s="2">
        <v>2.9223379629629634E-3</v>
      </c>
      <c r="AR101" s="2">
        <v>2.9509259259259259E-3</v>
      </c>
      <c r="AS101" s="2">
        <v>2.985416666666667E-3</v>
      </c>
      <c r="AT101" s="2">
        <v>3.0703703703703704E-3</v>
      </c>
      <c r="AU101" s="2">
        <v>3.0728009259259254E-3</v>
      </c>
      <c r="AV101" s="2">
        <v>3.0390046296296293E-3</v>
      </c>
      <c r="AW101" s="2">
        <v>3.082407407407407E-3</v>
      </c>
      <c r="AX101" s="2">
        <v>3.0983796296296297E-3</v>
      </c>
      <c r="AY101" s="2">
        <v>3.2465277777777774E-3</v>
      </c>
      <c r="AZ101" s="2">
        <v>3.5310185185185188E-3</v>
      </c>
      <c r="BA101" s="2">
        <v>3.0886574074074076E-3</v>
      </c>
      <c r="BB101" s="2">
        <v>3.0930555555555555E-3</v>
      </c>
      <c r="BC101" s="2">
        <v>3.1662037037037036E-3</v>
      </c>
      <c r="BD101" s="2">
        <v>3.2840277777777781E-3</v>
      </c>
      <c r="BE101" s="2">
        <v>3.4770833333333333E-3</v>
      </c>
      <c r="BF101" s="2">
        <v>3.3949074074074072E-3</v>
      </c>
      <c r="BG101" s="2">
        <v>3.4708333333333331E-3</v>
      </c>
      <c r="BH101" s="2">
        <v>3.3681712962962962E-3</v>
      </c>
      <c r="BI101" s="2">
        <v>3.4166666666666668E-3</v>
      </c>
      <c r="BJ101" s="2">
        <v>3.6490740740740741E-3</v>
      </c>
      <c r="BK101" s="2">
        <v>3.4953703703703705E-3</v>
      </c>
      <c r="BL101" s="2">
        <v>3.5677083333333338E-3</v>
      </c>
      <c r="BM101" s="2">
        <v>3.6763888888888888E-3</v>
      </c>
      <c r="BN101" s="2">
        <v>3.5369212962962967E-3</v>
      </c>
      <c r="BO101" s="2">
        <v>3.6021990740740736E-3</v>
      </c>
      <c r="BP101" s="2">
        <v>3.6305555555555553E-3</v>
      </c>
      <c r="BQ101" s="2">
        <v>3.8821759259259261E-3</v>
      </c>
      <c r="BR101" s="2">
        <v>3.5564814814814816E-3</v>
      </c>
      <c r="BS101" s="2">
        <v>3.6018518518518522E-3</v>
      </c>
      <c r="BT101" s="2">
        <v>3.5689814814814816E-3</v>
      </c>
    </row>
    <row r="102" spans="2:72" x14ac:dyDescent="0.2">
      <c r="B102" s="5">
        <v>97</v>
      </c>
      <c r="C102" s="1">
        <v>64</v>
      </c>
      <c r="D102" s="1" t="s">
        <v>173</v>
      </c>
      <c r="E102" s="3">
        <v>1962</v>
      </c>
      <c r="F102" s="3" t="s">
        <v>46</v>
      </c>
      <c r="G102" s="3">
        <v>7</v>
      </c>
      <c r="I102" s="7">
        <v>0.20049594907407409</v>
      </c>
      <c r="J102" s="2">
        <v>2.8569444444444445E-3</v>
      </c>
      <c r="K102" s="2">
        <v>2.4356481481481482E-3</v>
      </c>
      <c r="L102" s="2">
        <v>2.578472222222222E-3</v>
      </c>
      <c r="M102" s="2">
        <v>2.5280092592592594E-3</v>
      </c>
      <c r="N102" s="2">
        <v>2.591666666666667E-3</v>
      </c>
      <c r="O102" s="2">
        <v>2.5717592592592593E-3</v>
      </c>
      <c r="P102" s="2">
        <v>2.5693287037037034E-3</v>
      </c>
      <c r="Q102" s="2">
        <v>2.7137731481481479E-3</v>
      </c>
      <c r="R102" s="2">
        <v>2.7983796296296294E-3</v>
      </c>
      <c r="S102" s="2">
        <v>2.682175925925926E-3</v>
      </c>
      <c r="T102" s="2">
        <v>2.6671296296296291E-3</v>
      </c>
      <c r="U102" s="2">
        <v>2.6550925925925926E-3</v>
      </c>
      <c r="V102" s="2">
        <v>2.7232638888888892E-3</v>
      </c>
      <c r="W102" s="2">
        <v>2.732060185185185E-3</v>
      </c>
      <c r="X102" s="2">
        <v>2.8033564814814813E-3</v>
      </c>
      <c r="Y102" s="2">
        <v>2.9653935185185182E-3</v>
      </c>
      <c r="Z102" s="2">
        <v>2.6480324074074075E-3</v>
      </c>
      <c r="AA102" s="2">
        <v>2.7526620370370374E-3</v>
      </c>
      <c r="AB102" s="2">
        <v>4.4678240740740737E-3</v>
      </c>
      <c r="AC102" s="2">
        <v>3.0329861111111109E-3</v>
      </c>
      <c r="AD102" s="2">
        <v>2.7559027777777777E-3</v>
      </c>
      <c r="AE102" s="2">
        <v>2.9603009259259257E-3</v>
      </c>
      <c r="AF102" s="2">
        <v>2.7796296296296297E-3</v>
      </c>
      <c r="AG102" s="2">
        <v>2.8253472222222221E-3</v>
      </c>
      <c r="AH102" s="2">
        <v>3.7646990740740735E-3</v>
      </c>
      <c r="AI102" s="2">
        <v>3.190740740740741E-3</v>
      </c>
      <c r="AJ102" s="2">
        <v>3.040740740740741E-3</v>
      </c>
      <c r="AK102" s="2">
        <v>2.7899305555555555E-3</v>
      </c>
      <c r="AL102" s="2">
        <v>2.9137731481481484E-3</v>
      </c>
      <c r="AM102" s="2">
        <v>2.9785879629629628E-3</v>
      </c>
      <c r="AN102" s="2">
        <v>3.0768518518518514E-3</v>
      </c>
      <c r="AO102" s="2">
        <v>3.3728009259259262E-3</v>
      </c>
      <c r="AP102" s="2">
        <v>4.5040509259259261E-3</v>
      </c>
      <c r="AQ102" s="2">
        <v>3.1798611111111107E-3</v>
      </c>
      <c r="AR102" s="2">
        <v>3.2247685185185187E-3</v>
      </c>
      <c r="AS102" s="2">
        <v>3.0444444444444447E-3</v>
      </c>
      <c r="AT102" s="2">
        <v>6.9984953703703702E-3</v>
      </c>
      <c r="AU102" s="2">
        <v>2.7670138888888887E-3</v>
      </c>
      <c r="AV102" s="2">
        <v>3.0469907407407407E-3</v>
      </c>
      <c r="AW102" s="2">
        <v>2.9050925925925928E-3</v>
      </c>
      <c r="AX102" s="2">
        <v>3.2329861111111114E-3</v>
      </c>
      <c r="AY102" s="2">
        <v>3.1149305555555552E-3</v>
      </c>
      <c r="AZ102" s="2">
        <v>3.5843750000000003E-3</v>
      </c>
      <c r="BA102" s="2">
        <v>2.9108796296296296E-3</v>
      </c>
      <c r="BB102" s="2">
        <v>4.6290509259259262E-3</v>
      </c>
      <c r="BC102" s="2">
        <v>3.4335648148148146E-3</v>
      </c>
      <c r="BD102" s="2">
        <v>3.2516203703703704E-3</v>
      </c>
      <c r="BE102" s="2">
        <v>3.1355324074074076E-3</v>
      </c>
      <c r="BF102" s="2">
        <v>3.5746527777777777E-3</v>
      </c>
      <c r="BG102" s="2">
        <v>6.1409722222222221E-3</v>
      </c>
      <c r="BH102" s="2">
        <v>3.2490740740740739E-3</v>
      </c>
      <c r="BI102" s="2">
        <v>3.3611111111111112E-3</v>
      </c>
      <c r="BJ102" s="2">
        <v>3.3401620370370373E-3</v>
      </c>
      <c r="BK102" s="2">
        <v>3.3961805555555555E-3</v>
      </c>
      <c r="BL102" s="2">
        <v>3.3774305555555554E-3</v>
      </c>
      <c r="BM102" s="2">
        <v>3.0138888888888889E-3</v>
      </c>
      <c r="BN102" s="2">
        <v>3.5167824074074077E-3</v>
      </c>
      <c r="BO102" s="2">
        <v>2.8410879629629632E-3</v>
      </c>
      <c r="BP102" s="2">
        <v>3.9157407407407405E-3</v>
      </c>
      <c r="BQ102" s="2">
        <v>3.2802083333333329E-3</v>
      </c>
      <c r="BR102" s="2">
        <v>3.1999999999999997E-3</v>
      </c>
      <c r="BS102" s="2">
        <v>2.717939814814815E-3</v>
      </c>
      <c r="BT102" s="2">
        <v>2.3846064814814815E-3</v>
      </c>
    </row>
    <row r="103" spans="2:72" x14ac:dyDescent="0.2">
      <c r="B103" s="5">
        <v>98</v>
      </c>
      <c r="C103" s="1">
        <v>102</v>
      </c>
      <c r="D103" s="1" t="s">
        <v>174</v>
      </c>
      <c r="E103" s="3">
        <v>1978</v>
      </c>
      <c r="F103" s="3" t="s">
        <v>46</v>
      </c>
      <c r="G103" s="3">
        <v>8</v>
      </c>
      <c r="H103" s="1" t="s">
        <v>115</v>
      </c>
      <c r="I103" s="7">
        <v>0.20375462962962962</v>
      </c>
      <c r="J103" s="2">
        <v>3.041203703703704E-3</v>
      </c>
      <c r="K103" s="2">
        <v>2.4135416666666667E-3</v>
      </c>
      <c r="L103" s="2">
        <v>2.5128472222222223E-3</v>
      </c>
      <c r="M103" s="2">
        <v>2.5584490740740741E-3</v>
      </c>
      <c r="N103" s="2">
        <v>2.6204861111111112E-3</v>
      </c>
      <c r="O103" s="2">
        <v>2.6178240740740741E-3</v>
      </c>
      <c r="P103" s="2">
        <v>2.724537037037037E-3</v>
      </c>
      <c r="Q103" s="2">
        <v>2.6341435185185183E-3</v>
      </c>
      <c r="R103" s="2">
        <v>2.6627314814814816E-3</v>
      </c>
      <c r="S103" s="2">
        <v>2.7152777777777778E-3</v>
      </c>
      <c r="T103" s="2">
        <v>2.7370370370370365E-3</v>
      </c>
      <c r="U103" s="2">
        <v>2.7728009259259264E-3</v>
      </c>
      <c r="V103" s="2">
        <v>2.8731481481481485E-3</v>
      </c>
      <c r="W103" s="2">
        <v>2.780439814814815E-3</v>
      </c>
      <c r="X103" s="2">
        <v>2.8454861111111111E-3</v>
      </c>
      <c r="Y103" s="2">
        <v>2.8219907407407408E-3</v>
      </c>
      <c r="Z103" s="2">
        <v>2.8328703703703706E-3</v>
      </c>
      <c r="AA103" s="2">
        <v>2.8476851851851853E-3</v>
      </c>
      <c r="AB103" s="2">
        <v>2.9059027777777777E-3</v>
      </c>
      <c r="AC103" s="2">
        <v>2.8425925925925927E-3</v>
      </c>
      <c r="AD103" s="2">
        <v>2.877546296296296E-3</v>
      </c>
      <c r="AE103" s="2">
        <v>3.0032407407407403E-3</v>
      </c>
      <c r="AF103" s="2">
        <v>2.9472222222222222E-3</v>
      </c>
      <c r="AG103" s="2">
        <v>3.0204861111111109E-3</v>
      </c>
      <c r="AH103" s="2">
        <v>3.0954861111111109E-3</v>
      </c>
      <c r="AI103" s="2">
        <v>3.0212962962962962E-3</v>
      </c>
      <c r="AJ103" s="2">
        <v>3.0267361111111116E-3</v>
      </c>
      <c r="AK103" s="2">
        <v>3.0494212962962966E-3</v>
      </c>
      <c r="AL103" s="2">
        <v>3.2366898148148151E-3</v>
      </c>
      <c r="AM103" s="2">
        <v>3.1196759259259263E-3</v>
      </c>
      <c r="AN103" s="2">
        <v>3.1773148148148147E-3</v>
      </c>
      <c r="AO103" s="2">
        <v>3.4629629629629628E-3</v>
      </c>
      <c r="AP103" s="2">
        <v>3.252662037037037E-3</v>
      </c>
      <c r="AQ103" s="2">
        <v>3.4530092592592594E-3</v>
      </c>
      <c r="AR103" s="2">
        <v>3.3333333333333335E-3</v>
      </c>
      <c r="AS103" s="2">
        <v>3.4432870370370368E-3</v>
      </c>
      <c r="AT103" s="2">
        <v>3.84837962962963E-3</v>
      </c>
      <c r="AU103" s="2">
        <v>3.5805555555555556E-3</v>
      </c>
      <c r="AV103" s="2">
        <v>3.9008101851851855E-3</v>
      </c>
      <c r="AW103" s="2">
        <v>3.5745370370370371E-3</v>
      </c>
      <c r="AX103" s="2">
        <v>3.8523148148148149E-3</v>
      </c>
      <c r="AY103" s="2">
        <v>3.521064814814815E-3</v>
      </c>
      <c r="AZ103" s="2">
        <v>3.6225694444444443E-3</v>
      </c>
      <c r="BA103" s="2">
        <v>3.6081018518518519E-3</v>
      </c>
      <c r="BB103" s="2">
        <v>3.8424768518518517E-3</v>
      </c>
      <c r="BC103" s="2">
        <v>3.7569444444444447E-3</v>
      </c>
      <c r="BD103" s="2">
        <v>4.032175925925926E-3</v>
      </c>
      <c r="BE103" s="2">
        <v>3.6754629629629624E-3</v>
      </c>
      <c r="BF103" s="2">
        <v>3.8414351851851851E-3</v>
      </c>
      <c r="BG103" s="2">
        <v>3.5496527777777783E-3</v>
      </c>
      <c r="BH103" s="2">
        <v>3.8253472222222217E-3</v>
      </c>
      <c r="BI103" s="2">
        <v>3.5938657407407408E-3</v>
      </c>
      <c r="BJ103" s="2">
        <v>3.8099537037037039E-3</v>
      </c>
      <c r="BK103" s="2">
        <v>3.4584490740740739E-3</v>
      </c>
      <c r="BL103" s="2">
        <v>3.3954861111111113E-3</v>
      </c>
      <c r="BM103" s="2">
        <v>3.512037037037037E-3</v>
      </c>
      <c r="BN103" s="2">
        <v>3.5430555555555558E-3</v>
      </c>
      <c r="BO103" s="2">
        <v>3.6012731481481482E-3</v>
      </c>
      <c r="BP103" s="2">
        <v>3.5695601851851847E-3</v>
      </c>
      <c r="BQ103" s="2">
        <v>3.604166666666667E-3</v>
      </c>
      <c r="BR103" s="2">
        <v>3.8643518518518519E-3</v>
      </c>
      <c r="BS103" s="2">
        <v>3.5222222222222222E-3</v>
      </c>
      <c r="BT103" s="2">
        <v>2.9674768518518518E-3</v>
      </c>
    </row>
    <row r="104" spans="2:72" x14ac:dyDescent="0.2">
      <c r="B104" s="5">
        <v>99</v>
      </c>
      <c r="C104" s="1">
        <v>111</v>
      </c>
      <c r="D104" s="1" t="s">
        <v>175</v>
      </c>
      <c r="E104" s="3">
        <v>1969</v>
      </c>
      <c r="F104" s="3" t="s">
        <v>1</v>
      </c>
      <c r="G104" s="3">
        <v>34</v>
      </c>
      <c r="H104" s="1" t="s">
        <v>176</v>
      </c>
      <c r="I104" s="7">
        <v>0.20402893518518517</v>
      </c>
      <c r="J104" s="2">
        <v>2.8983796296296297E-3</v>
      </c>
      <c r="K104" s="2">
        <v>2.4440972222222221E-3</v>
      </c>
      <c r="L104" s="2">
        <v>2.5163194444444443E-3</v>
      </c>
      <c r="M104" s="2">
        <v>2.5380787037037039E-3</v>
      </c>
      <c r="N104" s="2">
        <v>2.5769675925925929E-3</v>
      </c>
      <c r="O104" s="2">
        <v>2.5689814814814815E-3</v>
      </c>
      <c r="P104" s="2">
        <v>2.5697916666666668E-3</v>
      </c>
      <c r="Q104" s="2">
        <v>2.6048611111111112E-3</v>
      </c>
      <c r="R104" s="2">
        <v>2.6312499999999999E-3</v>
      </c>
      <c r="S104" s="2">
        <v>2.5708333333333334E-3</v>
      </c>
      <c r="T104" s="2">
        <v>2.5858796296296294E-3</v>
      </c>
      <c r="U104" s="2">
        <v>2.6351851851851853E-3</v>
      </c>
      <c r="V104" s="2">
        <v>2.6723379629629632E-3</v>
      </c>
      <c r="W104" s="2">
        <v>2.7049768518518521E-3</v>
      </c>
      <c r="X104" s="2">
        <v>2.7471064814814819E-3</v>
      </c>
      <c r="Y104" s="2">
        <v>2.7277777777777773E-3</v>
      </c>
      <c r="Z104" s="2">
        <v>2.7274305555555559E-3</v>
      </c>
      <c r="AA104" s="2">
        <v>2.8031250000000001E-3</v>
      </c>
      <c r="AB104" s="2">
        <v>2.8072916666666667E-3</v>
      </c>
      <c r="AC104" s="2">
        <v>2.8244212962962967E-3</v>
      </c>
      <c r="AD104" s="2">
        <v>2.9028935185185182E-3</v>
      </c>
      <c r="AE104" s="2">
        <v>2.9528935185185183E-3</v>
      </c>
      <c r="AF104" s="2">
        <v>2.8929398148148152E-3</v>
      </c>
      <c r="AG104" s="2">
        <v>3.0111111111111115E-3</v>
      </c>
      <c r="AH104" s="2">
        <v>3.0091435185185186E-3</v>
      </c>
      <c r="AI104" s="2">
        <v>3.0496527777777779E-3</v>
      </c>
      <c r="AJ104" s="2">
        <v>3.0335648148148149E-3</v>
      </c>
      <c r="AK104" s="2">
        <v>3.0442129629629625E-3</v>
      </c>
      <c r="AL104" s="2">
        <v>3.0601851851851849E-3</v>
      </c>
      <c r="AM104" s="2">
        <v>3.0618055555555555E-3</v>
      </c>
      <c r="AN104" s="2">
        <v>3.0539351851851856E-3</v>
      </c>
      <c r="AO104" s="2">
        <v>3.1241898148148153E-3</v>
      </c>
      <c r="AP104" s="2">
        <v>3.2398148148148147E-3</v>
      </c>
      <c r="AQ104" s="2">
        <v>3.2525462962962963E-3</v>
      </c>
      <c r="AR104" s="2">
        <v>3.2559027777777781E-3</v>
      </c>
      <c r="AS104" s="2">
        <v>3.3256944444444441E-3</v>
      </c>
      <c r="AT104" s="2">
        <v>3.4030092592592588E-3</v>
      </c>
      <c r="AU104" s="2">
        <v>3.4930555555555561E-3</v>
      </c>
      <c r="AV104" s="2">
        <v>3.5481481481481488E-3</v>
      </c>
      <c r="AW104" s="2">
        <v>3.5184027777777778E-3</v>
      </c>
      <c r="AX104" s="2">
        <v>3.5442129629629626E-3</v>
      </c>
      <c r="AY104" s="2">
        <v>3.6256944444444448E-3</v>
      </c>
      <c r="AZ104" s="2">
        <v>3.7287037037037041E-3</v>
      </c>
      <c r="BA104" s="2">
        <v>3.8695601851851855E-3</v>
      </c>
      <c r="BB104" s="2">
        <v>3.8193287037037037E-3</v>
      </c>
      <c r="BC104" s="2">
        <v>3.9038194444444446E-3</v>
      </c>
      <c r="BD104" s="2">
        <v>3.9984953703703701E-3</v>
      </c>
      <c r="BE104" s="2">
        <v>3.8974537037037038E-3</v>
      </c>
      <c r="BF104" s="2">
        <v>3.866435185185185E-3</v>
      </c>
      <c r="BG104" s="2">
        <v>3.8230324074074074E-3</v>
      </c>
      <c r="BH104" s="2">
        <v>3.8291666666666669E-3</v>
      </c>
      <c r="BI104" s="2">
        <v>3.8784722222222224E-3</v>
      </c>
      <c r="BJ104" s="2">
        <v>3.8546296296296297E-3</v>
      </c>
      <c r="BK104" s="2">
        <v>3.9332175925925923E-3</v>
      </c>
      <c r="BL104" s="2">
        <v>3.8995370370370369E-3</v>
      </c>
      <c r="BM104" s="2">
        <v>3.843865740740741E-3</v>
      </c>
      <c r="BN104" s="2">
        <v>3.9032407407407405E-3</v>
      </c>
      <c r="BO104" s="2">
        <v>3.8162037037037036E-3</v>
      </c>
      <c r="BP104" s="2">
        <v>3.8065972222222221E-3</v>
      </c>
      <c r="BQ104" s="2">
        <v>3.8650462962962965E-3</v>
      </c>
      <c r="BR104" s="2">
        <v>3.8144675925925928E-3</v>
      </c>
      <c r="BS104" s="2">
        <v>3.7453703703703707E-3</v>
      </c>
      <c r="BT104" s="2">
        <v>3.3743055555555557E-3</v>
      </c>
    </row>
    <row r="105" spans="2:72" x14ac:dyDescent="0.2">
      <c r="B105" s="5">
        <v>100</v>
      </c>
      <c r="C105" s="1">
        <v>100</v>
      </c>
      <c r="D105" s="1" t="s">
        <v>177</v>
      </c>
      <c r="E105" s="3">
        <v>1962</v>
      </c>
      <c r="F105" s="3" t="s">
        <v>38</v>
      </c>
      <c r="G105" s="3">
        <v>17</v>
      </c>
      <c r="H105" s="1" t="s">
        <v>178</v>
      </c>
      <c r="I105" s="7">
        <v>0.21124409722222223</v>
      </c>
      <c r="J105" s="2">
        <v>3.4423611111111109E-3</v>
      </c>
      <c r="K105" s="2">
        <v>2.8496527777777778E-3</v>
      </c>
      <c r="L105" s="2">
        <v>2.9668981481481478E-3</v>
      </c>
      <c r="M105" s="2">
        <v>3.0854166666666664E-3</v>
      </c>
      <c r="N105" s="2">
        <v>2.9162037037037038E-3</v>
      </c>
      <c r="O105" s="2">
        <v>3.2913194444444439E-3</v>
      </c>
      <c r="P105" s="2">
        <v>3.2493055555555556E-3</v>
      </c>
      <c r="Q105" s="2">
        <v>3.0489583333333336E-3</v>
      </c>
      <c r="R105" s="2">
        <v>3.5641203703703703E-3</v>
      </c>
      <c r="S105" s="2">
        <v>3.1954861111111107E-3</v>
      </c>
      <c r="T105" s="2">
        <v>3.2673611111111111E-3</v>
      </c>
      <c r="U105" s="2">
        <v>3.2684027777777781E-3</v>
      </c>
      <c r="V105" s="2">
        <v>3.2075231481481481E-3</v>
      </c>
      <c r="W105" s="2">
        <v>3.2259259259259259E-3</v>
      </c>
      <c r="X105" s="2">
        <v>3.2204861111111115E-3</v>
      </c>
      <c r="Y105" s="2">
        <v>3.2659722222222222E-3</v>
      </c>
      <c r="Z105" s="2">
        <v>3.2157407407407408E-3</v>
      </c>
      <c r="AA105" s="2">
        <v>3.2912037037037042E-3</v>
      </c>
      <c r="AB105" s="2">
        <v>3.2228009259259258E-3</v>
      </c>
      <c r="AC105" s="2">
        <v>3.2359953703703704E-3</v>
      </c>
      <c r="AD105" s="2">
        <v>3.3339120370370367E-3</v>
      </c>
      <c r="AE105" s="2">
        <v>3.2226851851851848E-3</v>
      </c>
      <c r="AF105" s="2">
        <v>3.4275462962962962E-3</v>
      </c>
      <c r="AG105" s="2">
        <v>3.3168981481481482E-3</v>
      </c>
      <c r="AH105" s="2">
        <v>3.240625E-3</v>
      </c>
      <c r="AI105" s="2">
        <v>3.2692129629629629E-3</v>
      </c>
      <c r="AJ105" s="2">
        <v>3.2460648148148145E-3</v>
      </c>
      <c r="AK105" s="2">
        <v>3.441550925925926E-3</v>
      </c>
      <c r="AL105" s="2">
        <v>3.1539351851851854E-3</v>
      </c>
      <c r="AM105" s="2">
        <v>3.3517361111111113E-3</v>
      </c>
      <c r="AN105" s="2">
        <v>3.4915509259259262E-3</v>
      </c>
      <c r="AO105" s="2">
        <v>3.287384259259259E-3</v>
      </c>
      <c r="AP105" s="2">
        <v>3.6444444444444445E-3</v>
      </c>
      <c r="AQ105" s="2">
        <v>3.1576388888888886E-3</v>
      </c>
      <c r="AR105" s="2">
        <v>3.4755787037037034E-3</v>
      </c>
      <c r="AS105" s="2">
        <v>3.748032407407407E-3</v>
      </c>
      <c r="AT105" s="2">
        <v>4.7334490740740739E-3</v>
      </c>
      <c r="AU105" s="2">
        <v>3.3016203703703701E-3</v>
      </c>
      <c r="AV105" s="2">
        <v>3.3927083333333339E-3</v>
      </c>
      <c r="AW105" s="2">
        <v>3.1987268518518519E-3</v>
      </c>
      <c r="AX105" s="2">
        <v>3.7125000000000001E-3</v>
      </c>
      <c r="AY105" s="2">
        <v>3.450115740740741E-3</v>
      </c>
      <c r="AZ105" s="2">
        <v>3.5805555555555556E-3</v>
      </c>
      <c r="BA105" s="2">
        <v>3.3718749999999999E-3</v>
      </c>
      <c r="BB105" s="2">
        <v>3.5207175925925926E-3</v>
      </c>
      <c r="BC105" s="2">
        <v>3.3780092592592594E-3</v>
      </c>
      <c r="BD105" s="2">
        <v>3.4983796296296295E-3</v>
      </c>
      <c r="BE105" s="2">
        <v>3.4042824074074075E-3</v>
      </c>
      <c r="BF105" s="2">
        <v>3.5083333333333334E-3</v>
      </c>
      <c r="BG105" s="2">
        <v>3.5049768518518516E-3</v>
      </c>
      <c r="BH105" s="2">
        <v>3.2853009259259259E-3</v>
      </c>
      <c r="BI105" s="2">
        <v>3.5571759259259259E-3</v>
      </c>
      <c r="BJ105" s="2">
        <v>3.4939814814814816E-3</v>
      </c>
      <c r="BK105" s="2">
        <v>3.4620370370370373E-3</v>
      </c>
      <c r="BL105" s="2">
        <v>3.7342592592592596E-3</v>
      </c>
      <c r="BM105" s="2">
        <v>3.3241898148148145E-3</v>
      </c>
      <c r="BN105" s="2">
        <v>3.3719907407407409E-3</v>
      </c>
      <c r="BO105" s="2">
        <v>3.5020833333333332E-3</v>
      </c>
      <c r="BP105" s="2">
        <v>3.4980324074074076E-3</v>
      </c>
      <c r="BQ105" s="2">
        <v>3.4685185185185183E-3</v>
      </c>
      <c r="BR105" s="2">
        <v>3.2590277777777774E-3</v>
      </c>
      <c r="BS105" s="2">
        <v>3.3078703703703707E-3</v>
      </c>
      <c r="BT105" s="2">
        <v>2.5837962962962963E-3</v>
      </c>
    </row>
    <row r="106" spans="2:72" x14ac:dyDescent="0.2">
      <c r="B106" s="5">
        <v>101</v>
      </c>
      <c r="C106" s="1">
        <v>107</v>
      </c>
      <c r="D106" s="1" t="s">
        <v>179</v>
      </c>
      <c r="E106" s="3">
        <v>1970</v>
      </c>
      <c r="F106" s="3" t="s">
        <v>46</v>
      </c>
      <c r="G106" s="3">
        <v>9</v>
      </c>
      <c r="H106" s="1" t="s">
        <v>53</v>
      </c>
      <c r="I106" s="7">
        <v>0.21645555555555554</v>
      </c>
      <c r="J106" s="2">
        <v>3.3393518518518516E-3</v>
      </c>
      <c r="K106" s="2">
        <v>2.6783564814814812E-3</v>
      </c>
      <c r="L106" s="2">
        <v>2.6773148148148147E-3</v>
      </c>
      <c r="M106" s="2">
        <v>2.721064814814815E-3</v>
      </c>
      <c r="N106" s="2">
        <v>2.7498842592592592E-3</v>
      </c>
      <c r="O106" s="2">
        <v>2.7760416666666667E-3</v>
      </c>
      <c r="P106" s="2">
        <v>2.7596064814814814E-3</v>
      </c>
      <c r="Q106" s="2">
        <v>2.7831018518518513E-3</v>
      </c>
      <c r="R106" s="2">
        <v>2.8090277777777779E-3</v>
      </c>
      <c r="S106" s="2">
        <v>2.8193287037037041E-3</v>
      </c>
      <c r="T106" s="2">
        <v>2.8844907407407413E-3</v>
      </c>
      <c r="U106" s="2">
        <v>2.8907407407407406E-3</v>
      </c>
      <c r="V106" s="2">
        <v>3.247569444444444E-3</v>
      </c>
      <c r="W106" s="2">
        <v>2.8752314814814816E-3</v>
      </c>
      <c r="X106" s="2">
        <v>2.8254629629629632E-3</v>
      </c>
      <c r="Y106" s="2">
        <v>2.9243055555555554E-3</v>
      </c>
      <c r="Z106" s="2">
        <v>3.0261574074074075E-3</v>
      </c>
      <c r="AA106" s="2">
        <v>2.9760416666666668E-3</v>
      </c>
      <c r="AB106" s="2">
        <v>2.9086805555555554E-3</v>
      </c>
      <c r="AC106" s="2">
        <v>3.0511574074074069E-3</v>
      </c>
      <c r="AD106" s="2">
        <v>3.0627314814814809E-3</v>
      </c>
      <c r="AE106" s="2">
        <v>3.1682870370370372E-3</v>
      </c>
      <c r="AF106" s="2">
        <v>3.2116898148148148E-3</v>
      </c>
      <c r="AG106" s="2">
        <v>3.1815972222222224E-3</v>
      </c>
      <c r="AH106" s="2">
        <v>3.1572916666666663E-3</v>
      </c>
      <c r="AI106" s="2">
        <v>3.481365740740741E-3</v>
      </c>
      <c r="AJ106" s="2">
        <v>3.2565972222222219E-3</v>
      </c>
      <c r="AK106" s="2">
        <v>3.1878472222222226E-3</v>
      </c>
      <c r="AL106" s="2">
        <v>4.2109953703703702E-3</v>
      </c>
      <c r="AM106" s="2">
        <v>3.1980324074074068E-3</v>
      </c>
      <c r="AN106" s="2">
        <v>3.3093750000000003E-3</v>
      </c>
      <c r="AO106" s="2">
        <v>3.3061342592592591E-3</v>
      </c>
      <c r="AP106" s="2">
        <v>3.3975694444444444E-3</v>
      </c>
      <c r="AQ106" s="2">
        <v>4.4861111111111109E-3</v>
      </c>
      <c r="AR106" s="2">
        <v>3.5313657407407407E-3</v>
      </c>
      <c r="AS106" s="2">
        <v>3.4401620370370371E-3</v>
      </c>
      <c r="AT106" s="2">
        <v>3.5741898148148148E-3</v>
      </c>
      <c r="AU106" s="2">
        <v>3.8203703703703702E-3</v>
      </c>
      <c r="AV106" s="2">
        <v>3.6123842592592592E-3</v>
      </c>
      <c r="AW106" s="2">
        <v>4.1973379629629626E-3</v>
      </c>
      <c r="AX106" s="2">
        <v>3.7414351851851857E-3</v>
      </c>
      <c r="AY106" s="2">
        <v>3.5761574074074077E-3</v>
      </c>
      <c r="AZ106" s="2">
        <v>3.5072916666666672E-3</v>
      </c>
      <c r="BA106" s="2">
        <v>3.740509259259259E-3</v>
      </c>
      <c r="BB106" s="2">
        <v>3.5775462962962961E-3</v>
      </c>
      <c r="BC106" s="2">
        <v>3.8300925925925928E-3</v>
      </c>
      <c r="BD106" s="2">
        <v>3.7740740740740742E-3</v>
      </c>
      <c r="BE106" s="2">
        <v>3.7357638888888892E-3</v>
      </c>
      <c r="BF106" s="2">
        <v>3.6273148148148154E-3</v>
      </c>
      <c r="BG106" s="2">
        <v>3.8494212962962965E-3</v>
      </c>
      <c r="BH106" s="2">
        <v>3.752083333333333E-3</v>
      </c>
      <c r="BI106" s="2">
        <v>3.6541666666666671E-3</v>
      </c>
      <c r="BJ106" s="2">
        <v>3.8465277777777773E-3</v>
      </c>
      <c r="BK106" s="2">
        <v>3.7927083333333333E-3</v>
      </c>
      <c r="BL106" s="2">
        <v>3.9578703703703703E-3</v>
      </c>
      <c r="BM106" s="2">
        <v>3.8143518518518518E-3</v>
      </c>
      <c r="BN106" s="2">
        <v>3.7244212962962964E-3</v>
      </c>
      <c r="BO106" s="2">
        <v>4.1270833333333333E-3</v>
      </c>
      <c r="BP106" s="2">
        <v>4.8862268518518517E-3</v>
      </c>
      <c r="BQ106" s="2">
        <v>4.3356481481481484E-3</v>
      </c>
      <c r="BR106" s="2">
        <v>4.1571759259259261E-3</v>
      </c>
      <c r="BS106" s="2">
        <v>3.9629629629629633E-3</v>
      </c>
      <c r="BT106" s="2">
        <v>3.970601851851851E-3</v>
      </c>
    </row>
    <row r="107" spans="2:72" x14ac:dyDescent="0.2">
      <c r="B107" s="5">
        <v>102</v>
      </c>
      <c r="C107" s="1">
        <v>90</v>
      </c>
      <c r="D107" s="1" t="s">
        <v>180</v>
      </c>
      <c r="E107" s="3">
        <v>1946</v>
      </c>
      <c r="F107" s="3" t="s">
        <v>64</v>
      </c>
      <c r="G107" s="3">
        <v>12</v>
      </c>
      <c r="H107" s="1" t="s">
        <v>181</v>
      </c>
      <c r="I107" s="7">
        <v>0.22462905092592592</v>
      </c>
      <c r="J107" s="2">
        <v>3.2792824074074074E-3</v>
      </c>
      <c r="K107" s="2">
        <v>2.6945601851851853E-3</v>
      </c>
      <c r="L107" s="2">
        <v>2.6973379629629634E-3</v>
      </c>
      <c r="M107" s="2">
        <v>2.7165509259259261E-3</v>
      </c>
      <c r="N107" s="2">
        <v>2.7634259259259261E-3</v>
      </c>
      <c r="O107" s="2">
        <v>2.7866898148148148E-3</v>
      </c>
      <c r="P107" s="2">
        <v>2.7813657407407409E-3</v>
      </c>
      <c r="Q107" s="2">
        <v>2.7688657407407406E-3</v>
      </c>
      <c r="R107" s="2">
        <v>2.7752314814814814E-3</v>
      </c>
      <c r="S107" s="2">
        <v>2.8406249999999998E-3</v>
      </c>
      <c r="T107" s="2">
        <v>2.8564814814814811E-3</v>
      </c>
      <c r="U107" s="2">
        <v>2.8774305555555563E-3</v>
      </c>
      <c r="V107" s="2">
        <v>2.9003472222222221E-3</v>
      </c>
      <c r="W107" s="2">
        <v>2.9734953703703698E-3</v>
      </c>
      <c r="X107" s="2">
        <v>2.9674768518518518E-3</v>
      </c>
      <c r="Y107" s="2">
        <v>2.9922453703703704E-3</v>
      </c>
      <c r="Z107" s="2">
        <v>2.9872685185185189E-3</v>
      </c>
      <c r="AA107" s="2">
        <v>2.9674768518518518E-3</v>
      </c>
      <c r="AB107" s="2">
        <v>3.0032407407407403E-3</v>
      </c>
      <c r="AC107" s="2">
        <v>3.0409722222222223E-3</v>
      </c>
      <c r="AD107" s="2">
        <v>3.1587962962962963E-3</v>
      </c>
      <c r="AE107" s="2">
        <v>3.1160879629629633E-3</v>
      </c>
      <c r="AF107" s="2">
        <v>3.1236111111111113E-3</v>
      </c>
      <c r="AG107" s="2">
        <v>3.1964120370370371E-3</v>
      </c>
      <c r="AH107" s="2">
        <v>3.1780092592592593E-3</v>
      </c>
      <c r="AI107" s="2">
        <v>3.1940972222222219E-3</v>
      </c>
      <c r="AJ107" s="2">
        <v>3.2483796296296301E-3</v>
      </c>
      <c r="AK107" s="2">
        <v>3.3223379629629627E-3</v>
      </c>
      <c r="AL107" s="2">
        <v>3.351851851851852E-3</v>
      </c>
      <c r="AM107" s="2">
        <v>3.271875E-3</v>
      </c>
      <c r="AN107" s="2">
        <v>3.3218750000000002E-3</v>
      </c>
      <c r="AO107" s="2">
        <v>3.9281250000000002E-3</v>
      </c>
      <c r="AP107" s="2">
        <v>3.9966435185185183E-3</v>
      </c>
      <c r="AQ107" s="2">
        <v>3.6296296296296298E-3</v>
      </c>
      <c r="AR107" s="2">
        <v>3.6224537037037037E-3</v>
      </c>
      <c r="AS107" s="2">
        <v>3.6321759259259258E-3</v>
      </c>
      <c r="AT107" s="2">
        <v>3.6482638888888888E-3</v>
      </c>
      <c r="AU107" s="2">
        <v>3.8332175925925929E-3</v>
      </c>
      <c r="AV107" s="2">
        <v>3.8550925925925923E-3</v>
      </c>
      <c r="AW107" s="2">
        <v>3.9276620370370377E-3</v>
      </c>
      <c r="AX107" s="2">
        <v>4.1751157407407405E-3</v>
      </c>
      <c r="AY107" s="2">
        <v>3.945023148148148E-3</v>
      </c>
      <c r="AZ107" s="2">
        <v>3.8621527777777773E-3</v>
      </c>
      <c r="BA107" s="2">
        <v>4.0021990740740738E-3</v>
      </c>
      <c r="BB107" s="2">
        <v>4.2030092592592596E-3</v>
      </c>
      <c r="BC107" s="2">
        <v>4.1682870370370372E-3</v>
      </c>
      <c r="BD107" s="2">
        <v>4.2288194444444448E-3</v>
      </c>
      <c r="BE107" s="2">
        <v>4.2045138888888887E-3</v>
      </c>
      <c r="BF107" s="2">
        <v>4.0510416666666663E-3</v>
      </c>
      <c r="BG107" s="2">
        <v>4.1152777777777776E-3</v>
      </c>
      <c r="BH107" s="2">
        <v>4.2512731481481481E-3</v>
      </c>
      <c r="BI107" s="2">
        <v>4.312615740740741E-3</v>
      </c>
      <c r="BJ107" s="2">
        <v>4.4266203703703707E-3</v>
      </c>
      <c r="BK107" s="2">
        <v>4.3424768518518517E-3</v>
      </c>
      <c r="BL107" s="2">
        <v>4.3258101851851851E-3</v>
      </c>
      <c r="BM107" s="2">
        <v>4.2896990740740734E-3</v>
      </c>
      <c r="BN107" s="2">
        <v>4.3584490740740745E-3</v>
      </c>
      <c r="BO107" s="2">
        <v>4.4037037037037039E-3</v>
      </c>
      <c r="BP107" s="2">
        <v>4.440972222222222E-3</v>
      </c>
      <c r="BQ107" s="2">
        <v>4.4756944444444445E-3</v>
      </c>
      <c r="BR107" s="2">
        <v>4.2559027777777777E-3</v>
      </c>
      <c r="BS107" s="2">
        <v>4.2429398148148148E-3</v>
      </c>
      <c r="BT107" s="2">
        <v>4.3209490740740734E-3</v>
      </c>
    </row>
    <row r="108" spans="2:72" x14ac:dyDescent="0.2">
      <c r="B108" s="5" t="s">
        <v>189</v>
      </c>
      <c r="C108" s="1">
        <v>37</v>
      </c>
      <c r="D108" s="1" t="s">
        <v>190</v>
      </c>
      <c r="E108" s="3">
        <v>1963</v>
      </c>
      <c r="F108" s="3" t="s">
        <v>38</v>
      </c>
      <c r="G108" s="3" t="s">
        <v>189</v>
      </c>
      <c r="H108" s="1" t="s">
        <v>138</v>
      </c>
      <c r="I108" s="12" t="s">
        <v>189</v>
      </c>
      <c r="J108" s="2">
        <v>2.6912037037037039E-3</v>
      </c>
      <c r="K108" s="2">
        <v>2.098611111111111E-3</v>
      </c>
      <c r="L108" s="2">
        <v>2.0597222222222223E-3</v>
      </c>
      <c r="M108" s="2">
        <v>2.0896990740740741E-3</v>
      </c>
      <c r="N108" s="2">
        <v>2.0480324074074077E-3</v>
      </c>
      <c r="O108" s="2">
        <v>2.0759259259259259E-3</v>
      </c>
      <c r="P108" s="2">
        <v>2.0561342592592593E-3</v>
      </c>
      <c r="Q108" s="2">
        <v>2.0447916666666665E-3</v>
      </c>
      <c r="R108" s="2">
        <v>2.0708333333333334E-3</v>
      </c>
      <c r="S108" s="2">
        <v>2.0773148148148148E-3</v>
      </c>
      <c r="T108" s="2">
        <v>2.0118055555555557E-3</v>
      </c>
      <c r="U108" s="2">
        <v>2.0327546296296296E-3</v>
      </c>
      <c r="V108" s="2">
        <v>2.0126157407407406E-3</v>
      </c>
      <c r="W108" s="2">
        <v>2.0418981481481482E-3</v>
      </c>
      <c r="X108" s="2">
        <v>2.0525462962962962E-3</v>
      </c>
      <c r="Y108" s="2">
        <v>2.0811342592592596E-3</v>
      </c>
      <c r="Z108" s="2">
        <v>2.0530092592592592E-3</v>
      </c>
      <c r="AA108" s="2">
        <v>2.0848379629629628E-3</v>
      </c>
      <c r="AB108" s="2">
        <v>2.154513888888889E-3</v>
      </c>
      <c r="AC108" s="2">
        <v>2.0640046296296296E-3</v>
      </c>
      <c r="AD108" s="2">
        <v>2.0575231481481482E-3</v>
      </c>
      <c r="AE108" s="2">
        <v>2.0583333333333335E-3</v>
      </c>
      <c r="AF108" s="2">
        <v>2.0773148148148148E-3</v>
      </c>
      <c r="AG108" s="2">
        <v>2.075E-3</v>
      </c>
      <c r="AH108" s="2">
        <v>2.0712962962962963E-3</v>
      </c>
      <c r="AI108" s="2">
        <v>2.0811342592592596E-3</v>
      </c>
      <c r="AJ108" s="2">
        <v>2.0650462962962962E-3</v>
      </c>
      <c r="AK108" s="2">
        <v>2.1312499999999999E-3</v>
      </c>
      <c r="AL108" s="2">
        <v>2.1236111111111113E-3</v>
      </c>
      <c r="AM108" s="2">
        <v>2.1049768518518518E-3</v>
      </c>
      <c r="AN108" s="2">
        <v>2.1290509259259262E-3</v>
      </c>
      <c r="AO108" s="2">
        <v>2.3083333333333332E-3</v>
      </c>
      <c r="AP108" s="2">
        <v>2.1819444444444443E-3</v>
      </c>
      <c r="AQ108" s="2">
        <v>2.2032407407407409E-3</v>
      </c>
      <c r="AR108" s="2">
        <v>2.1511574074074076E-3</v>
      </c>
      <c r="AS108" s="2">
        <v>2.2503472222222222E-3</v>
      </c>
      <c r="AT108" s="2">
        <v>2.2239583333333334E-3</v>
      </c>
      <c r="AU108" s="2">
        <v>2.2843749999999999E-3</v>
      </c>
      <c r="AV108" s="2">
        <v>2.3228009259259256E-3</v>
      </c>
      <c r="AW108" s="2">
        <v>2.4979166666666665E-3</v>
      </c>
      <c r="AX108" s="2">
        <v>2.2921296296296296E-3</v>
      </c>
      <c r="AY108" s="2">
        <v>2.3197916666666666E-3</v>
      </c>
      <c r="AZ108" s="2">
        <v>2.3572916666666668E-3</v>
      </c>
      <c r="BA108" s="2">
        <v>2.4311342592592592E-3</v>
      </c>
      <c r="BB108" s="2">
        <v>2.4624999999999998E-3</v>
      </c>
      <c r="BC108" s="2">
        <v>2.7155092592592595E-3</v>
      </c>
      <c r="BD108" s="2">
        <v>2.5576388888888888E-3</v>
      </c>
      <c r="BE108" s="2">
        <v>2.5229166666666668E-3</v>
      </c>
      <c r="BF108" s="2">
        <v>2.5086805555555552E-3</v>
      </c>
      <c r="BG108" s="2">
        <v>2.5418981481481482E-3</v>
      </c>
      <c r="BH108" s="2">
        <v>3.0572916666666665E-3</v>
      </c>
      <c r="BI108" s="2">
        <v>2.7728009259259264E-3</v>
      </c>
      <c r="BJ108" s="2">
        <v>2.9040509259259262E-3</v>
      </c>
      <c r="BK108" s="2">
        <v>2.8008101851851853E-3</v>
      </c>
      <c r="BL108" s="2">
        <v>2.8652777777777778E-3</v>
      </c>
      <c r="BM108" s="2">
        <v>2.7584490740740742E-3</v>
      </c>
      <c r="BN108" s="2">
        <v>2.8320601851851853E-3</v>
      </c>
      <c r="BO108" s="2">
        <v>3.7085648148148151E-3</v>
      </c>
      <c r="BP108" s="2">
        <v>4.7449074074074069E-3</v>
      </c>
      <c r="BQ108" s="2">
        <v>9.182523148148148E-3</v>
      </c>
      <c r="BR108" s="2"/>
      <c r="BS108" s="2"/>
      <c r="BT108" s="2"/>
    </row>
    <row r="109" spans="2:72" x14ac:dyDescent="0.2">
      <c r="B109" s="5" t="s">
        <v>189</v>
      </c>
      <c r="C109" s="1">
        <v>120</v>
      </c>
      <c r="D109" s="1" t="s">
        <v>191</v>
      </c>
      <c r="E109" s="3">
        <v>1968</v>
      </c>
      <c r="F109" s="3" t="s">
        <v>1</v>
      </c>
      <c r="G109" s="3" t="s">
        <v>189</v>
      </c>
      <c r="I109" s="12" t="s">
        <v>189</v>
      </c>
      <c r="J109" s="2">
        <v>3.4476851851851856E-3</v>
      </c>
      <c r="K109" s="2">
        <v>2.8001157407407406E-3</v>
      </c>
      <c r="L109" s="2">
        <v>2.9107638888888885E-3</v>
      </c>
      <c r="M109" s="2">
        <v>3.7728009259259255E-3</v>
      </c>
      <c r="N109" s="2">
        <v>2.4988425925925924E-3</v>
      </c>
      <c r="O109" s="2">
        <v>2.6930555555555557E-3</v>
      </c>
      <c r="P109" s="2">
        <v>2.702893518518519E-3</v>
      </c>
      <c r="Q109" s="2">
        <v>2.7268518518518518E-3</v>
      </c>
      <c r="R109" s="2">
        <v>2.8182870370370371E-3</v>
      </c>
      <c r="S109" s="2">
        <v>2.6809027777777781E-3</v>
      </c>
      <c r="T109" s="2">
        <v>2.7559027777777777E-3</v>
      </c>
      <c r="U109" s="2">
        <v>2.8172453703703706E-3</v>
      </c>
      <c r="V109" s="2">
        <v>2.8656250000000001E-3</v>
      </c>
      <c r="W109" s="2">
        <v>2.8861111111111106E-3</v>
      </c>
      <c r="X109" s="2">
        <v>2.8184027777777777E-3</v>
      </c>
      <c r="Y109" s="2">
        <v>2.6061342592592594E-3</v>
      </c>
      <c r="Z109" s="2">
        <v>2.8491898148148144E-3</v>
      </c>
      <c r="AA109" s="2">
        <v>2.6315972222222222E-3</v>
      </c>
      <c r="AB109" s="2">
        <v>2.6314814814814816E-3</v>
      </c>
      <c r="AC109" s="2">
        <v>2.6706018518518515E-3</v>
      </c>
      <c r="AD109" s="2">
        <v>2.7251157407407411E-3</v>
      </c>
      <c r="AE109" s="2">
        <v>2.6834490740740742E-3</v>
      </c>
      <c r="AF109" s="2">
        <v>2.6901620370370373E-3</v>
      </c>
      <c r="AG109" s="2">
        <v>2.7291666666666662E-3</v>
      </c>
      <c r="AH109" s="2">
        <v>2.792476851851852E-3</v>
      </c>
      <c r="AI109" s="2">
        <v>2.7460648148148153E-3</v>
      </c>
      <c r="AJ109" s="2">
        <v>2.8783564814814817E-3</v>
      </c>
      <c r="AK109" s="2">
        <v>2.8103009259259262E-3</v>
      </c>
      <c r="AL109" s="2">
        <v>2.9190972222222222E-3</v>
      </c>
      <c r="AM109" s="2">
        <v>3.0615740740740742E-3</v>
      </c>
      <c r="AN109" s="2">
        <v>3.1148148148148146E-3</v>
      </c>
      <c r="AO109" s="2">
        <v>3.0223379629629628E-3</v>
      </c>
      <c r="AP109" s="2">
        <v>3.2211805555555557E-3</v>
      </c>
      <c r="AQ109" s="2">
        <v>3.2952546296296302E-3</v>
      </c>
      <c r="AR109" s="2">
        <v>3.245138888888889E-3</v>
      </c>
      <c r="AS109" s="2">
        <v>3.3212962962962961E-3</v>
      </c>
      <c r="AT109" s="2">
        <v>3.2376157407407406E-3</v>
      </c>
      <c r="AU109" s="2">
        <v>3.3608796296296299E-3</v>
      </c>
      <c r="AV109" s="2">
        <v>3.3400462962962963E-3</v>
      </c>
      <c r="AW109" s="2">
        <v>3.4437499999999993E-3</v>
      </c>
      <c r="AX109" s="2">
        <v>3.4975694444444442E-3</v>
      </c>
      <c r="AY109" s="2">
        <v>3.4803240740740745E-3</v>
      </c>
      <c r="AZ109" s="2">
        <v>3.4819444444444442E-3</v>
      </c>
      <c r="BA109" s="2">
        <v>3.7401620370370371E-3</v>
      </c>
      <c r="BB109" s="2">
        <v>4.328240740740741E-3</v>
      </c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2:72" x14ac:dyDescent="0.2">
      <c r="B110" s="5" t="s">
        <v>189</v>
      </c>
      <c r="C110" s="1">
        <v>104</v>
      </c>
      <c r="D110" s="1" t="s">
        <v>192</v>
      </c>
      <c r="E110" s="3">
        <v>1981</v>
      </c>
      <c r="F110" s="3" t="s">
        <v>22</v>
      </c>
      <c r="G110" s="3" t="s">
        <v>189</v>
      </c>
      <c r="I110" s="12" t="s">
        <v>189</v>
      </c>
      <c r="J110" s="2">
        <v>3.4547453703703706E-3</v>
      </c>
      <c r="K110" s="2">
        <v>2.8355324074074077E-3</v>
      </c>
      <c r="L110" s="2">
        <v>2.9775462962962963E-3</v>
      </c>
      <c r="M110" s="2">
        <v>2.7822916666666669E-3</v>
      </c>
      <c r="N110" s="2">
        <v>2.7773148148148145E-3</v>
      </c>
      <c r="O110" s="2">
        <v>2.7512731481481481E-3</v>
      </c>
      <c r="P110" s="2">
        <v>2.7686342592592593E-3</v>
      </c>
      <c r="Q110" s="2">
        <v>2.7620370370370368E-3</v>
      </c>
      <c r="R110" s="2">
        <v>2.7892361111111108E-3</v>
      </c>
      <c r="S110" s="2">
        <v>2.8024305555555558E-3</v>
      </c>
      <c r="T110" s="2">
        <v>2.9039351851851852E-3</v>
      </c>
      <c r="U110" s="2">
        <v>2.885648148148148E-3</v>
      </c>
      <c r="V110" s="2">
        <v>2.8969907407407412E-3</v>
      </c>
      <c r="W110" s="2">
        <v>2.8989583333333332E-3</v>
      </c>
      <c r="X110" s="2">
        <v>3.3118055555555557E-3</v>
      </c>
      <c r="Y110" s="2">
        <v>2.9638888888888887E-3</v>
      </c>
      <c r="Z110" s="2">
        <v>2.9783564814814816E-3</v>
      </c>
      <c r="AA110" s="2">
        <v>2.9357638888888888E-3</v>
      </c>
      <c r="AB110" s="2">
        <v>2.972800925925926E-3</v>
      </c>
      <c r="AC110" s="2">
        <v>2.9313657407407409E-3</v>
      </c>
      <c r="AD110" s="2">
        <v>4.4679398148148143E-3</v>
      </c>
      <c r="AE110" s="2">
        <v>3.0550925925925932E-3</v>
      </c>
      <c r="AF110" s="2">
        <v>3.1438657407407409E-3</v>
      </c>
      <c r="AG110" s="2">
        <v>3.1401620370370368E-3</v>
      </c>
      <c r="AH110" s="2">
        <v>3.0803240740740743E-3</v>
      </c>
      <c r="AI110" s="2">
        <v>3.9900462962962962E-3</v>
      </c>
      <c r="AJ110" s="2">
        <v>4.925810185185185E-3</v>
      </c>
      <c r="AK110" s="2">
        <v>3.1708333333333332E-3</v>
      </c>
      <c r="AL110" s="2">
        <v>3.1716435185185185E-3</v>
      </c>
      <c r="AM110" s="2">
        <v>4.3447916666666661E-3</v>
      </c>
      <c r="AN110" s="2">
        <v>3.6960648148148148E-3</v>
      </c>
      <c r="AO110" s="2">
        <v>6.2605324074074082E-3</v>
      </c>
      <c r="AP110" s="2">
        <v>9.1797453703703694E-3</v>
      </c>
      <c r="AQ110" s="2">
        <v>5.9305555555555544E-3</v>
      </c>
      <c r="AR110" s="2">
        <v>3.8240740740740739E-3</v>
      </c>
      <c r="AS110" s="2">
        <v>3.6416666666666663E-3</v>
      </c>
      <c r="AT110" s="2">
        <v>3.9851851851851854E-3</v>
      </c>
      <c r="AU110" s="2">
        <v>8.3880787037037049E-3</v>
      </c>
      <c r="AV110" s="2">
        <v>6.1788194444444451E-3</v>
      </c>
      <c r="AW110" s="2">
        <v>4.9260416666666662E-3</v>
      </c>
      <c r="AX110" s="2">
        <v>4.4924768518518517E-3</v>
      </c>
      <c r="AY110" s="2">
        <v>4.1363425925925925E-3</v>
      </c>
      <c r="AZ110" s="2">
        <v>5.0203703703703704E-3</v>
      </c>
      <c r="BA110" s="2">
        <v>4.5048611111111114E-3</v>
      </c>
      <c r="BB110" s="2">
        <v>4.3964120370370372E-3</v>
      </c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2:72" x14ac:dyDescent="0.2">
      <c r="B111" s="5" t="s">
        <v>189</v>
      </c>
      <c r="C111" s="1">
        <v>108</v>
      </c>
      <c r="D111" s="1" t="s">
        <v>193</v>
      </c>
      <c r="E111" s="3">
        <v>1974</v>
      </c>
      <c r="F111" s="3" t="s">
        <v>1</v>
      </c>
      <c r="G111" s="3" t="s">
        <v>189</v>
      </c>
      <c r="H111" s="1" t="s">
        <v>91</v>
      </c>
      <c r="I111" s="12" t="s">
        <v>189</v>
      </c>
      <c r="J111" s="2">
        <v>3.2694444444444446E-3</v>
      </c>
      <c r="K111" s="2">
        <v>2.690277777777778E-3</v>
      </c>
      <c r="L111" s="2">
        <v>2.6135416666666668E-3</v>
      </c>
      <c r="M111" s="2">
        <v>2.747685185185185E-3</v>
      </c>
      <c r="N111" s="2">
        <v>2.7687499999999999E-3</v>
      </c>
      <c r="O111" s="2">
        <v>2.785532407407408E-3</v>
      </c>
      <c r="P111" s="2">
        <v>2.673726851851852E-3</v>
      </c>
      <c r="Q111" s="2">
        <v>2.6445601851851851E-3</v>
      </c>
      <c r="R111" s="2">
        <v>2.789467592592593E-3</v>
      </c>
      <c r="S111" s="2">
        <v>2.8297453703703701E-3</v>
      </c>
      <c r="T111" s="2">
        <v>2.8221064814814814E-3</v>
      </c>
      <c r="U111" s="2">
        <v>2.6717592592592591E-3</v>
      </c>
      <c r="V111" s="2">
        <v>2.7751157407407408E-3</v>
      </c>
      <c r="W111" s="2">
        <v>2.6689814814814818E-3</v>
      </c>
      <c r="X111" s="2">
        <v>2.6295138888888891E-3</v>
      </c>
      <c r="Y111" s="2">
        <v>2.6702546296296296E-3</v>
      </c>
      <c r="Z111" s="2">
        <v>2.5818287037037038E-3</v>
      </c>
      <c r="AA111" s="2">
        <v>2.6113425925925926E-3</v>
      </c>
      <c r="AB111" s="2">
        <v>2.8638888888888885E-3</v>
      </c>
      <c r="AC111" s="2">
        <v>2.7869212962962965E-3</v>
      </c>
      <c r="AD111" s="2">
        <v>2.8386574074074074E-3</v>
      </c>
      <c r="AE111" s="2">
        <v>2.7372685185185187E-3</v>
      </c>
      <c r="AF111" s="2">
        <v>2.8362268518518519E-3</v>
      </c>
      <c r="AG111" s="2">
        <v>2.8719907407407405E-3</v>
      </c>
      <c r="AH111" s="2">
        <v>2.9309027777777784E-3</v>
      </c>
      <c r="AI111" s="2">
        <v>2.9356481481481477E-3</v>
      </c>
      <c r="AJ111" s="2">
        <v>2.9792824074074075E-3</v>
      </c>
      <c r="AK111" s="2">
        <v>3.005555555555556E-3</v>
      </c>
      <c r="AL111" s="2">
        <v>3.0019675925925925E-3</v>
      </c>
      <c r="AM111" s="2">
        <v>3.1232638888888885E-3</v>
      </c>
      <c r="AN111" s="2">
        <v>3.1354166666666666E-3</v>
      </c>
      <c r="AO111" s="2">
        <v>3.0768518518518514E-3</v>
      </c>
      <c r="AP111" s="2">
        <v>3.1047453703703706E-3</v>
      </c>
      <c r="AQ111" s="2">
        <v>3.650925925925926E-3</v>
      </c>
      <c r="AR111" s="2">
        <v>3.5748842592592599E-3</v>
      </c>
      <c r="AS111" s="2">
        <v>2.9780092592592588E-3</v>
      </c>
      <c r="AT111" s="2">
        <v>3.1905092592592593E-3</v>
      </c>
      <c r="AU111" s="2">
        <v>3.5689814814814816E-3</v>
      </c>
      <c r="AV111" s="2">
        <v>3.2614583333333337E-3</v>
      </c>
      <c r="AW111" s="2">
        <v>3.3576388888888887E-3</v>
      </c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2:72" x14ac:dyDescent="0.2">
      <c r="B112" s="5" t="s">
        <v>189</v>
      </c>
      <c r="C112" s="1">
        <v>76</v>
      </c>
      <c r="D112" s="1" t="s">
        <v>194</v>
      </c>
      <c r="E112" s="3">
        <v>1977</v>
      </c>
      <c r="F112" s="3" t="s">
        <v>8</v>
      </c>
      <c r="G112" s="3" t="s">
        <v>189</v>
      </c>
      <c r="H112" s="1" t="s">
        <v>196</v>
      </c>
      <c r="I112" s="12" t="s">
        <v>189</v>
      </c>
      <c r="J112" s="2">
        <v>2.7494212962962962E-3</v>
      </c>
      <c r="K112" s="2">
        <v>2.358449074074074E-3</v>
      </c>
      <c r="L112" s="2">
        <v>2.3677083333333332E-3</v>
      </c>
      <c r="M112" s="2">
        <v>2.3651620370370367E-3</v>
      </c>
      <c r="N112" s="2">
        <v>2.3657407407407407E-3</v>
      </c>
      <c r="O112" s="2">
        <v>2.3741898148148147E-3</v>
      </c>
      <c r="P112" s="2">
        <v>2.3553240740740739E-3</v>
      </c>
      <c r="Q112" s="2">
        <v>2.4155092592592592E-3</v>
      </c>
      <c r="R112" s="2">
        <v>2.3612268518518518E-3</v>
      </c>
      <c r="S112" s="2">
        <v>2.374074074074074E-3</v>
      </c>
      <c r="T112" s="2">
        <v>2.3578703703703704E-3</v>
      </c>
      <c r="U112" s="2">
        <v>2.5140046296296295E-3</v>
      </c>
      <c r="V112" s="2">
        <v>2.3672453703703707E-3</v>
      </c>
      <c r="W112" s="2">
        <v>2.3486111111111112E-3</v>
      </c>
      <c r="X112" s="2">
        <v>2.3440972222222222E-3</v>
      </c>
      <c r="Y112" s="2">
        <v>2.3497685185185184E-3</v>
      </c>
      <c r="Z112" s="2">
        <v>2.3207175925925925E-3</v>
      </c>
      <c r="AA112" s="2">
        <v>2.3148148148148151E-3</v>
      </c>
      <c r="AB112" s="2">
        <v>2.3579861111111115E-3</v>
      </c>
      <c r="AC112" s="2">
        <v>2.3877314814814816E-3</v>
      </c>
      <c r="AD112" s="2">
        <v>2.3540509259259257E-3</v>
      </c>
      <c r="AE112" s="2">
        <v>2.3603009259259258E-3</v>
      </c>
      <c r="AF112" s="2">
        <v>2.393634259259259E-3</v>
      </c>
      <c r="AG112" s="2">
        <v>2.3395833333333333E-3</v>
      </c>
      <c r="AH112" s="2">
        <v>2.359490740740741E-3</v>
      </c>
      <c r="AI112" s="2">
        <v>2.4162037037037038E-3</v>
      </c>
      <c r="AJ112" s="2">
        <v>2.4136574074074073E-3</v>
      </c>
      <c r="AK112" s="2">
        <v>2.3857638888888891E-3</v>
      </c>
      <c r="AL112" s="2">
        <v>2.5395833333333334E-3</v>
      </c>
      <c r="AM112" s="2">
        <v>2.4913194444444444E-3</v>
      </c>
      <c r="AN112" s="2">
        <v>2.5324074074074073E-3</v>
      </c>
      <c r="AO112" s="2">
        <v>2.6060185185185184E-3</v>
      </c>
      <c r="AP112" s="2">
        <v>2.9951388888888888E-3</v>
      </c>
      <c r="AQ112" s="2">
        <v>2.6655092592592594E-3</v>
      </c>
      <c r="AR112" s="2">
        <v>2.6535879629629631E-3</v>
      </c>
      <c r="AS112" s="2">
        <v>2.8122685185185191E-3</v>
      </c>
      <c r="AT112" s="2">
        <v>2.7143518518518519E-3</v>
      </c>
      <c r="AU112" s="2">
        <v>2.7239583333333334E-3</v>
      </c>
      <c r="AV112" s="2">
        <v>3.040740740740741E-3</v>
      </c>
      <c r="AW112" s="2">
        <v>2.5494212962962966E-3</v>
      </c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2:72" x14ac:dyDescent="0.2">
      <c r="B113" s="5" t="s">
        <v>189</v>
      </c>
      <c r="C113" s="1">
        <v>56</v>
      </c>
      <c r="D113" s="1" t="s">
        <v>195</v>
      </c>
      <c r="E113" s="3">
        <v>1962</v>
      </c>
      <c r="F113" s="3" t="s">
        <v>38</v>
      </c>
      <c r="G113" s="3" t="s">
        <v>189</v>
      </c>
      <c r="H113" s="1" t="s">
        <v>197</v>
      </c>
      <c r="I113" s="12" t="s">
        <v>189</v>
      </c>
      <c r="J113" s="2">
        <v>2.7230324074074071E-3</v>
      </c>
      <c r="K113" s="2">
        <v>2.2513888888888891E-3</v>
      </c>
      <c r="L113" s="2">
        <v>2.2585648148148148E-3</v>
      </c>
      <c r="M113" s="2">
        <v>2.300115740740741E-3</v>
      </c>
      <c r="N113" s="2">
        <v>2.2908564814814818E-3</v>
      </c>
      <c r="O113" s="2">
        <v>2.271875E-3</v>
      </c>
      <c r="P113" s="2">
        <v>2.2556712962962964E-3</v>
      </c>
      <c r="Q113" s="2">
        <v>2.248148148148148E-3</v>
      </c>
      <c r="R113" s="2">
        <v>2.2909722222222225E-3</v>
      </c>
      <c r="S113" s="2">
        <v>2.3215277777777778E-3</v>
      </c>
      <c r="T113" s="2">
        <v>2.2787037037037038E-3</v>
      </c>
      <c r="U113" s="2">
        <v>2.2714120370370371E-3</v>
      </c>
      <c r="V113" s="2">
        <v>2.2652777777777779E-3</v>
      </c>
      <c r="W113" s="2">
        <v>2.268287037037037E-3</v>
      </c>
      <c r="X113" s="2">
        <v>2.2776620370370368E-3</v>
      </c>
      <c r="Y113" s="2">
        <v>2.253240740740741E-3</v>
      </c>
      <c r="Z113" s="2">
        <v>2.1361111111111112E-3</v>
      </c>
      <c r="AA113" s="2">
        <v>2.2373842592592593E-3</v>
      </c>
      <c r="AB113" s="2">
        <v>2.2550925925925924E-3</v>
      </c>
      <c r="AC113" s="2">
        <v>2.2728009259259259E-3</v>
      </c>
      <c r="AD113" s="2">
        <v>2.3197916666666666E-3</v>
      </c>
      <c r="AE113" s="2">
        <v>2.359953703703704E-3</v>
      </c>
      <c r="AF113" s="2">
        <v>2.4049768518518517E-3</v>
      </c>
      <c r="AG113" s="2">
        <v>2.4010416666666668E-3</v>
      </c>
      <c r="AH113" s="2">
        <v>2.4018518518518521E-3</v>
      </c>
      <c r="AI113" s="2">
        <v>2.4765046296296297E-3</v>
      </c>
      <c r="AJ113" s="2">
        <v>2.433449074074074E-3</v>
      </c>
      <c r="AK113" s="2">
        <v>2.5069444444444445E-3</v>
      </c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5" spans="2:72" x14ac:dyDescent="0.2">
      <c r="B115" s="1" t="s">
        <v>327</v>
      </c>
      <c r="C115" s="1" t="s">
        <v>327</v>
      </c>
      <c r="D115" s="1" t="s">
        <v>0</v>
      </c>
      <c r="J115" s="74">
        <v>1.9583333333333336E-3</v>
      </c>
      <c r="K115" s="74">
        <v>1.5520833333333333E-3</v>
      </c>
      <c r="L115" s="74">
        <v>1.5462962962962963E-3</v>
      </c>
      <c r="M115" s="74">
        <v>1.5729166666666667E-3</v>
      </c>
      <c r="N115" s="74">
        <v>1.5555555555555557E-3</v>
      </c>
      <c r="O115" s="74">
        <v>1.5833333333333335E-3</v>
      </c>
      <c r="P115" s="74">
        <v>1.5833333333333335E-3</v>
      </c>
      <c r="Q115" s="74">
        <v>1.6111111111111109E-3</v>
      </c>
      <c r="R115" s="74">
        <v>1.6053240740740741E-3</v>
      </c>
      <c r="S115" s="74">
        <v>1.6018518518518517E-3</v>
      </c>
      <c r="T115" s="74">
        <v>1.6111111111111109E-3</v>
      </c>
      <c r="U115" s="74">
        <v>1.6111111111111109E-3</v>
      </c>
      <c r="V115" s="74">
        <v>1.5821759259259259E-3</v>
      </c>
      <c r="W115" s="74">
        <v>1.6006944444444445E-3</v>
      </c>
      <c r="X115" s="74">
        <v>1.5972222222222221E-3</v>
      </c>
      <c r="Y115" s="74">
        <v>1.6041666666666667E-3</v>
      </c>
      <c r="Z115" s="74">
        <v>1.6076388888888887E-3</v>
      </c>
      <c r="AA115" s="74">
        <v>1.6076388888888887E-3</v>
      </c>
      <c r="AB115" s="74">
        <v>1.6064814814814815E-3</v>
      </c>
      <c r="AC115" s="74">
        <v>1.6226851851851853E-3</v>
      </c>
      <c r="AD115" s="74">
        <v>1.6064814814814815E-3</v>
      </c>
      <c r="AE115" s="74">
        <v>1.6064814814814815E-3</v>
      </c>
      <c r="AF115" s="74">
        <v>1.6238425925925925E-3</v>
      </c>
      <c r="AG115" s="74">
        <v>1.6168981481481479E-3</v>
      </c>
      <c r="AH115" s="74">
        <v>1.6099537037037037E-3</v>
      </c>
      <c r="AI115" s="74">
        <v>1.6273148148148147E-3</v>
      </c>
      <c r="AJ115" s="74">
        <v>1.6006944444444445E-3</v>
      </c>
      <c r="AK115" s="74">
        <v>1.6273148148148147E-3</v>
      </c>
      <c r="AL115" s="74">
        <v>1.6226851851851853E-3</v>
      </c>
      <c r="AM115" s="74">
        <v>1.6388888888888887E-3</v>
      </c>
      <c r="AN115" s="74">
        <v>1.6273148148148147E-3</v>
      </c>
      <c r="AO115" s="74">
        <v>1.6307870370370367E-3</v>
      </c>
      <c r="AP115" s="74">
        <v>1.6284722222222221E-3</v>
      </c>
      <c r="AQ115" s="74">
        <v>1.6168981481481479E-3</v>
      </c>
      <c r="AR115" s="74">
        <v>1.6469907407407407E-3</v>
      </c>
      <c r="AS115" s="74">
        <v>1.6377314814814815E-3</v>
      </c>
      <c r="AT115" s="74">
        <v>1.6412037037037037E-3</v>
      </c>
      <c r="AU115" s="74">
        <v>1.6631944444444446E-3</v>
      </c>
      <c r="AV115" s="74">
        <v>1.6805555555555556E-3</v>
      </c>
      <c r="AW115" s="74">
        <v>1.6608796296296296E-3</v>
      </c>
      <c r="AX115" s="74">
        <v>1.6539351851851854E-3</v>
      </c>
      <c r="AY115" s="74">
        <v>1.6423611111111111E-3</v>
      </c>
      <c r="AZ115" s="74">
        <v>1.7013888888888892E-3</v>
      </c>
      <c r="BA115" s="74">
        <v>1.7118055555555556E-3</v>
      </c>
      <c r="BB115" s="74">
        <v>1.6655092592592592E-3</v>
      </c>
      <c r="BC115" s="74">
        <v>1.6736111111111112E-3</v>
      </c>
      <c r="BD115" s="74">
        <v>1.6875E-3</v>
      </c>
      <c r="BE115" s="74">
        <v>1.681712962962963E-3</v>
      </c>
      <c r="BF115" s="74">
        <v>1.6782407407407406E-3</v>
      </c>
      <c r="BG115" s="74">
        <v>1.7164351851851852E-3</v>
      </c>
      <c r="BH115" s="74">
        <v>1.7013888888888892E-3</v>
      </c>
      <c r="BI115" s="74">
        <v>1.6597222222222224E-3</v>
      </c>
      <c r="BJ115" s="74">
        <v>1.6678240740740742E-3</v>
      </c>
      <c r="BK115" s="74">
        <v>1.6782407407407406E-3</v>
      </c>
      <c r="BL115" s="74">
        <v>1.6712962962962964E-3</v>
      </c>
      <c r="BM115" s="74">
        <v>1.6851851851851852E-3</v>
      </c>
      <c r="BN115" s="74">
        <v>1.675925925925926E-3</v>
      </c>
      <c r="BO115" s="74">
        <v>1.6782407407407406E-3</v>
      </c>
      <c r="BP115" s="74">
        <v>1.7025462962962964E-3</v>
      </c>
      <c r="BQ115" s="74">
        <v>1.7465277777777781E-3</v>
      </c>
      <c r="BR115" s="74">
        <v>1.7349537037037036E-3</v>
      </c>
      <c r="BS115" s="74">
        <v>1.6967592592592592E-3</v>
      </c>
      <c r="BT115" s="74">
        <v>1.6539351851851854E-3</v>
      </c>
    </row>
  </sheetData>
  <sheetProtection password="C7B2" sheet="1" objects="1" scenarios="1"/>
  <hyperlinks>
    <hyperlink ref="H2" location="index!A1" display="zpět na OBSAH"/>
  </hyperlinks>
  <pageMargins left="0" right="0" top="0" bottom="0" header="0" footer="0"/>
  <pageSetup paperSize="9" scale="43" fitToWidth="2" orientation="landscape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T113"/>
  <sheetViews>
    <sheetView showGridLines="0" showRowColHeaders="0" workbookViewId="0">
      <pane xSplit="9" ySplit="5" topLeftCell="J6" activePane="bottomRight" state="frozen"/>
      <selection activeCell="A2" sqref="A2"/>
      <selection pane="topRight" activeCell="A2" sqref="A2"/>
      <selection pane="bottomLeft" activeCell="A2" sqref="A2"/>
      <selection pane="bottomRight" activeCell="H2" sqref="H2"/>
    </sheetView>
  </sheetViews>
  <sheetFormatPr defaultColWidth="5.5703125" defaultRowHeight="11.25" x14ac:dyDescent="0.2"/>
  <cols>
    <col min="1" max="1" width="1.7109375" style="1" customWidth="1"/>
    <col min="2" max="2" width="3.42578125" style="1" customWidth="1"/>
    <col min="3" max="3" width="3.5703125" style="1" bestFit="1" customWidth="1"/>
    <col min="4" max="4" width="16.42578125" style="1" bestFit="1" customWidth="1"/>
    <col min="5" max="5" width="4.42578125" style="1" bestFit="1" customWidth="1"/>
    <col min="6" max="6" width="3.28515625" style="1" bestFit="1" customWidth="1"/>
    <col min="7" max="7" width="6" style="1" bestFit="1" customWidth="1"/>
    <col min="8" max="8" width="21" style="1" bestFit="1" customWidth="1"/>
    <col min="9" max="9" width="7.42578125" style="4" bestFit="1" customWidth="1"/>
    <col min="10" max="72" width="6.140625" style="1" bestFit="1" customWidth="1"/>
    <col min="73" max="16384" width="5.5703125" style="1"/>
  </cols>
  <sheetData>
    <row r="2" spans="2:72" ht="15.75" x14ac:dyDescent="0.25">
      <c r="B2" s="23" t="s">
        <v>263</v>
      </c>
      <c r="H2" s="16" t="s">
        <v>482</v>
      </c>
    </row>
    <row r="3" spans="2:72" x14ac:dyDescent="0.2">
      <c r="B3" s="1" t="s">
        <v>264</v>
      </c>
    </row>
    <row r="4" spans="2:72" x14ac:dyDescent="0.2">
      <c r="J4" s="19" t="s">
        <v>269</v>
      </c>
    </row>
    <row r="5" spans="2:72" s="8" customFormat="1" x14ac:dyDescent="0.2">
      <c r="B5" s="12" t="s">
        <v>188</v>
      </c>
      <c r="C5" s="21" t="s">
        <v>183</v>
      </c>
      <c r="D5" s="6" t="s">
        <v>184</v>
      </c>
      <c r="E5" s="12" t="s">
        <v>261</v>
      </c>
      <c r="F5" s="12" t="s">
        <v>185</v>
      </c>
      <c r="G5" s="12" t="s">
        <v>186</v>
      </c>
      <c r="H5" s="6" t="s">
        <v>187</v>
      </c>
      <c r="I5" s="7" t="s">
        <v>268</v>
      </c>
      <c r="J5" s="9" t="s">
        <v>198</v>
      </c>
      <c r="K5" s="9" t="s">
        <v>199</v>
      </c>
      <c r="L5" s="9" t="s">
        <v>200</v>
      </c>
      <c r="M5" s="9" t="s">
        <v>201</v>
      </c>
      <c r="N5" s="9" t="s">
        <v>202</v>
      </c>
      <c r="O5" s="9" t="s">
        <v>203</v>
      </c>
      <c r="P5" s="9" t="s">
        <v>204</v>
      </c>
      <c r="Q5" s="9" t="s">
        <v>205</v>
      </c>
      <c r="R5" s="9" t="s">
        <v>206</v>
      </c>
      <c r="S5" s="9" t="s">
        <v>207</v>
      </c>
      <c r="T5" s="9" t="s">
        <v>208</v>
      </c>
      <c r="U5" s="9" t="s">
        <v>209</v>
      </c>
      <c r="V5" s="9" t="s">
        <v>210</v>
      </c>
      <c r="W5" s="9" t="s">
        <v>211</v>
      </c>
      <c r="X5" s="9" t="s">
        <v>212</v>
      </c>
      <c r="Y5" s="9" t="s">
        <v>213</v>
      </c>
      <c r="Z5" s="9" t="s">
        <v>214</v>
      </c>
      <c r="AA5" s="9" t="s">
        <v>215</v>
      </c>
      <c r="AB5" s="9" t="s">
        <v>216</v>
      </c>
      <c r="AC5" s="9" t="s">
        <v>217</v>
      </c>
      <c r="AD5" s="9" t="s">
        <v>218</v>
      </c>
      <c r="AE5" s="9" t="s">
        <v>219</v>
      </c>
      <c r="AF5" s="9" t="s">
        <v>220</v>
      </c>
      <c r="AG5" s="9" t="s">
        <v>221</v>
      </c>
      <c r="AH5" s="9" t="s">
        <v>222</v>
      </c>
      <c r="AI5" s="9" t="s">
        <v>223</v>
      </c>
      <c r="AJ5" s="9" t="s">
        <v>224</v>
      </c>
      <c r="AK5" s="9" t="s">
        <v>225</v>
      </c>
      <c r="AL5" s="9" t="s">
        <v>226</v>
      </c>
      <c r="AM5" s="9" t="s">
        <v>227</v>
      </c>
      <c r="AN5" s="9" t="s">
        <v>228</v>
      </c>
      <c r="AO5" s="9" t="s">
        <v>229</v>
      </c>
      <c r="AP5" s="9" t="s">
        <v>230</v>
      </c>
      <c r="AQ5" s="9" t="s">
        <v>231</v>
      </c>
      <c r="AR5" s="9" t="s">
        <v>232</v>
      </c>
      <c r="AS5" s="9" t="s">
        <v>233</v>
      </c>
      <c r="AT5" s="9" t="s">
        <v>234</v>
      </c>
      <c r="AU5" s="9" t="s">
        <v>235</v>
      </c>
      <c r="AV5" s="9" t="s">
        <v>236</v>
      </c>
      <c r="AW5" s="9" t="s">
        <v>237</v>
      </c>
      <c r="AX5" s="9" t="s">
        <v>238</v>
      </c>
      <c r="AY5" s="9" t="s">
        <v>239</v>
      </c>
      <c r="AZ5" s="9" t="s">
        <v>240</v>
      </c>
      <c r="BA5" s="9" t="s">
        <v>241</v>
      </c>
      <c r="BB5" s="9" t="s">
        <v>242</v>
      </c>
      <c r="BC5" s="9" t="s">
        <v>243</v>
      </c>
      <c r="BD5" s="9" t="s">
        <v>244</v>
      </c>
      <c r="BE5" s="9" t="s">
        <v>245</v>
      </c>
      <c r="BF5" s="9" t="s">
        <v>246</v>
      </c>
      <c r="BG5" s="9" t="s">
        <v>247</v>
      </c>
      <c r="BH5" s="9" t="s">
        <v>248</v>
      </c>
      <c r="BI5" s="9" t="s">
        <v>249</v>
      </c>
      <c r="BJ5" s="9" t="s">
        <v>250</v>
      </c>
      <c r="BK5" s="9" t="s">
        <v>251</v>
      </c>
      <c r="BL5" s="9" t="s">
        <v>252</v>
      </c>
      <c r="BM5" s="9" t="s">
        <v>253</v>
      </c>
      <c r="BN5" s="9" t="s">
        <v>254</v>
      </c>
      <c r="BO5" s="9" t="s">
        <v>255</v>
      </c>
      <c r="BP5" s="9" t="s">
        <v>256</v>
      </c>
      <c r="BQ5" s="9" t="s">
        <v>257</v>
      </c>
      <c r="BR5" s="9" t="s">
        <v>258</v>
      </c>
      <c r="BS5" s="9" t="s">
        <v>259</v>
      </c>
      <c r="BT5" s="9" t="s">
        <v>260</v>
      </c>
    </row>
    <row r="6" spans="2:72" x14ac:dyDescent="0.2">
      <c r="B6" s="5">
        <v>1</v>
      </c>
      <c r="C6" s="1">
        <v>2</v>
      </c>
      <c r="D6" s="1" t="s">
        <v>0</v>
      </c>
      <c r="E6" s="3">
        <v>1970</v>
      </c>
      <c r="F6" s="3" t="s">
        <v>1</v>
      </c>
      <c r="G6" s="3">
        <v>1</v>
      </c>
      <c r="H6" s="1" t="s">
        <v>2</v>
      </c>
      <c r="I6" s="18">
        <v>0.10821736111111112</v>
      </c>
      <c r="J6" s="10">
        <f>laps_times[[#This Row],[1]]</f>
        <v>1.9743055555555555E-3</v>
      </c>
      <c r="K6" s="10">
        <f>IF(ISBLANK(laps_times[[#This Row],[2]]),"DNF",    rounds_cum_time[[#This Row],[1]]+laps_times[[#This Row],[2]])</f>
        <v>3.5579861111111107E-3</v>
      </c>
      <c r="L6" s="10">
        <f>IF(ISBLANK(laps_times[[#This Row],[3]]),"DNF",    rounds_cum_time[[#This Row],[2]]+laps_times[[#This Row],[3]])</f>
        <v>5.1822916666666666E-3</v>
      </c>
      <c r="M6" s="10">
        <f>IF(ISBLANK(laps_times[[#This Row],[4]]),"DNF",    rounds_cum_time[[#This Row],[3]]+laps_times[[#This Row],[4]])</f>
        <v>6.7719907407407407E-3</v>
      </c>
      <c r="N6" s="10">
        <f>IF(ISBLANK(laps_times[[#This Row],[5]]),"DNF",    rounds_cum_time[[#This Row],[4]]+laps_times[[#This Row],[5]])</f>
        <v>8.3760416666666671E-3</v>
      </c>
      <c r="O6" s="10">
        <f>IF(ISBLANK(laps_times[[#This Row],[6]]),"DNF",    rounds_cum_time[[#This Row],[5]]+laps_times[[#This Row],[6]])</f>
        <v>9.9814814814814818E-3</v>
      </c>
      <c r="P6" s="10">
        <f>IF(ISBLANK(laps_times[[#This Row],[7]]),"DNF",    rounds_cum_time[[#This Row],[6]]+laps_times[[#This Row],[7]])</f>
        <v>1.1585416666666667E-2</v>
      </c>
      <c r="Q6" s="10">
        <f>IF(ISBLANK(laps_times[[#This Row],[8]]),"DNF",    rounds_cum_time[[#This Row],[7]]+laps_times[[#This Row],[8]])</f>
        <v>1.3222106481481482E-2</v>
      </c>
      <c r="R6" s="10">
        <f>IF(ISBLANK(laps_times[[#This Row],[9]]),"DNF",    rounds_cum_time[[#This Row],[8]]+laps_times[[#This Row],[9]])</f>
        <v>1.4848842592592594E-2</v>
      </c>
      <c r="S6" s="10">
        <f>IF(ISBLANK(laps_times[[#This Row],[10]]),"DNF",    rounds_cum_time[[#This Row],[9]]+laps_times[[#This Row],[10]])</f>
        <v>1.6472453703703704E-2</v>
      </c>
      <c r="T6" s="10">
        <f>IF(ISBLANK(laps_times[[#This Row],[11]]),"DNF",    rounds_cum_time[[#This Row],[10]]+laps_times[[#This Row],[11]])</f>
        <v>1.8097337962962964E-2</v>
      </c>
      <c r="U6" s="10">
        <f>IF(ISBLANK(laps_times[[#This Row],[12]]),"DNF",    rounds_cum_time[[#This Row],[11]]+laps_times[[#This Row],[12]])</f>
        <v>1.9718518518518521E-2</v>
      </c>
      <c r="V6" s="10">
        <f>IF(ISBLANK(laps_times[[#This Row],[13]]),"DNF",    rounds_cum_time[[#This Row],[12]]+laps_times[[#This Row],[13]])</f>
        <v>2.1336342592592594E-2</v>
      </c>
      <c r="W6" s="10">
        <f>IF(ISBLANK(laps_times[[#This Row],[14]]),"DNF",    rounds_cum_time[[#This Row],[13]]+laps_times[[#This Row],[14]])</f>
        <v>2.2951851851851855E-2</v>
      </c>
      <c r="X6" s="10">
        <f>IF(ISBLANK(laps_times[[#This Row],[15]]),"DNF",    rounds_cum_time[[#This Row],[14]]+laps_times[[#This Row],[15]])</f>
        <v>2.4555324074074077E-2</v>
      </c>
      <c r="Y6" s="10">
        <f>IF(ISBLANK(laps_times[[#This Row],[16]]),"DNF",    rounds_cum_time[[#This Row],[15]]+laps_times[[#This Row],[16]])</f>
        <v>2.6198148148148151E-2</v>
      </c>
      <c r="Z6" s="10">
        <f>IF(ISBLANK(laps_times[[#This Row],[17]]),"DNF",    rounds_cum_time[[#This Row],[16]]+laps_times[[#This Row],[17]])</f>
        <v>2.7845254629629633E-2</v>
      </c>
      <c r="AA6" s="10">
        <f>IF(ISBLANK(laps_times[[#This Row],[18]]),"DNF",    rounds_cum_time[[#This Row],[17]]+laps_times[[#This Row],[18]])</f>
        <v>2.9482638888888892E-2</v>
      </c>
      <c r="AB6" s="10">
        <f>IF(ISBLANK(laps_times[[#This Row],[19]]),"DNF",    rounds_cum_time[[#This Row],[18]]+laps_times[[#This Row],[19]])</f>
        <v>3.1116203703703705E-2</v>
      </c>
      <c r="AC6" s="10">
        <f>IF(ISBLANK(laps_times[[#This Row],[20]]),"DNF",    rounds_cum_time[[#This Row],[19]]+laps_times[[#This Row],[20]])</f>
        <v>3.2749768518518518E-2</v>
      </c>
      <c r="AD6" s="10">
        <f>IF(ISBLANK(laps_times[[#This Row],[21]]),"DNF",    rounds_cum_time[[#This Row],[20]]+laps_times[[#This Row],[21]])</f>
        <v>3.4396180555555558E-2</v>
      </c>
      <c r="AE6" s="10">
        <f>IF(ISBLANK(laps_times[[#This Row],[22]]),"DNF",    rounds_cum_time[[#This Row],[21]]+laps_times[[#This Row],[22]])</f>
        <v>3.6054166666666672E-2</v>
      </c>
      <c r="AF6" s="10">
        <f>IF(ISBLANK(laps_times[[#This Row],[23]]),"DNF",    rounds_cum_time[[#This Row],[22]]+laps_times[[#This Row],[23]])</f>
        <v>3.7709375000000003E-2</v>
      </c>
      <c r="AG6" s="10">
        <f>IF(ISBLANK(laps_times[[#This Row],[24]]),"DNF",    rounds_cum_time[[#This Row],[23]]+laps_times[[#This Row],[24]])</f>
        <v>3.940914351851852E-2</v>
      </c>
      <c r="AH6" s="10">
        <f>IF(ISBLANK(laps_times[[#This Row],[25]]),"DNF",    rounds_cum_time[[#This Row],[24]]+laps_times[[#This Row],[25]])</f>
        <v>4.1090972222222223E-2</v>
      </c>
      <c r="AI6" s="10">
        <f>IF(ISBLANK(laps_times[[#This Row],[26]]),"DNF",    rounds_cum_time[[#This Row],[25]]+laps_times[[#This Row],[26]])</f>
        <v>4.2768981481481484E-2</v>
      </c>
      <c r="AJ6" s="10">
        <f>IF(ISBLANK(laps_times[[#This Row],[27]]),"DNF",    rounds_cum_time[[#This Row],[26]]+laps_times[[#This Row],[27]])</f>
        <v>4.4459375000000002E-2</v>
      </c>
      <c r="AK6" s="10">
        <f>IF(ISBLANK(laps_times[[#This Row],[28]]),"DNF",    rounds_cum_time[[#This Row],[27]]+laps_times[[#This Row],[28]])</f>
        <v>4.6128703703703706E-2</v>
      </c>
      <c r="AL6" s="10">
        <f>IF(ISBLANK(laps_times[[#This Row],[29]]),"DNF",    rounds_cum_time[[#This Row],[28]]+laps_times[[#This Row],[29]])</f>
        <v>4.7817013888888892E-2</v>
      </c>
      <c r="AM6" s="10">
        <f>IF(ISBLANK(laps_times[[#This Row],[30]]),"DNF",    rounds_cum_time[[#This Row],[29]]+laps_times[[#This Row],[30]])</f>
        <v>4.948275462962963E-2</v>
      </c>
      <c r="AN6" s="10">
        <f>IF(ISBLANK(laps_times[[#This Row],[31]]),"DNF",    rounds_cum_time[[#This Row],[30]]+laps_times[[#This Row],[31]])</f>
        <v>5.1168981481481482E-2</v>
      </c>
      <c r="AO6" s="10">
        <f>IF(ISBLANK(laps_times[[#This Row],[32]]),"DNF",    rounds_cum_time[[#This Row],[31]]+laps_times[[#This Row],[32]])</f>
        <v>5.2884837962962963E-2</v>
      </c>
      <c r="AP6" s="10">
        <f>IF(ISBLANK(laps_times[[#This Row],[33]]),"DNF",    rounds_cum_time[[#This Row],[32]]+laps_times[[#This Row],[33]])</f>
        <v>5.4625115740740741E-2</v>
      </c>
      <c r="AQ6" s="10">
        <f>IF(ISBLANK(laps_times[[#This Row],[34]]),"DNF",    rounds_cum_time[[#This Row],[33]]+laps_times[[#This Row],[34]])</f>
        <v>5.6344444444444447E-2</v>
      </c>
      <c r="AR6" s="10">
        <f>IF(ISBLANK(laps_times[[#This Row],[35]]),"DNF",    rounds_cum_time[[#This Row],[34]]+laps_times[[#This Row],[35]])</f>
        <v>5.8063194444444445E-2</v>
      </c>
      <c r="AS6" s="10">
        <f>IF(ISBLANK(laps_times[[#This Row],[36]]),"DNF",    rounds_cum_time[[#This Row],[35]]+laps_times[[#This Row],[36]])</f>
        <v>5.9769675925925927E-2</v>
      </c>
      <c r="AT6" s="10">
        <f>IF(ISBLANK(laps_times[[#This Row],[37]]),"DNF",    rounds_cum_time[[#This Row],[36]]+laps_times[[#This Row],[37]])</f>
        <v>6.1500115740740741E-2</v>
      </c>
      <c r="AU6" s="10">
        <f>IF(ISBLANK(laps_times[[#This Row],[38]]),"DNF",    rounds_cum_time[[#This Row],[37]]+laps_times[[#This Row],[38]])</f>
        <v>6.3272106481481488E-2</v>
      </c>
      <c r="AV6" s="10">
        <f>IF(ISBLANK(laps_times[[#This Row],[39]]),"DNF",    rounds_cum_time[[#This Row],[38]]+laps_times[[#This Row],[39]])</f>
        <v>6.4988310185185194E-2</v>
      </c>
      <c r="AW6" s="10">
        <f>IF(ISBLANK(laps_times[[#This Row],[40]]),"DNF",    rounds_cum_time[[#This Row],[39]]+laps_times[[#This Row],[40]])</f>
        <v>6.6716203703703708E-2</v>
      </c>
      <c r="AX6" s="10">
        <f>IF(ISBLANK(laps_times[[#This Row],[41]]),"DNF",    rounds_cum_time[[#This Row],[40]]+laps_times[[#This Row],[41]])</f>
        <v>6.8429166666666666E-2</v>
      </c>
      <c r="AY6" s="10">
        <f>IF(ISBLANK(laps_times[[#This Row],[42]]),"DNF",    rounds_cum_time[[#This Row],[41]]+laps_times[[#This Row],[42]])</f>
        <v>7.0156481481481486E-2</v>
      </c>
      <c r="AZ6" s="10">
        <f>IF(ISBLANK(laps_times[[#This Row],[43]]),"DNF",    rounds_cum_time[[#This Row],[42]]+laps_times[[#This Row],[43]])</f>
        <v>7.1900231481481489E-2</v>
      </c>
      <c r="BA6" s="10">
        <f>IF(ISBLANK(laps_times[[#This Row],[44]]),"DNF",    rounds_cum_time[[#This Row],[43]]+laps_times[[#This Row],[44]])</f>
        <v>7.3615856481481487E-2</v>
      </c>
      <c r="BB6" s="10">
        <f>IF(ISBLANK(laps_times[[#This Row],[45]]),"DNF",    rounds_cum_time[[#This Row],[44]]+laps_times[[#This Row],[45]])</f>
        <v>7.5353472222222231E-2</v>
      </c>
      <c r="BC6" s="10">
        <f>IF(ISBLANK(laps_times[[#This Row],[46]]),"DNF",    rounds_cum_time[[#This Row],[45]]+laps_times[[#This Row],[46]])</f>
        <v>7.7120486111111122E-2</v>
      </c>
      <c r="BD6" s="10">
        <f>IF(ISBLANK(laps_times[[#This Row],[47]]),"DNF",    rounds_cum_time[[#This Row],[46]]+laps_times[[#This Row],[47]])</f>
        <v>7.8888888888888897E-2</v>
      </c>
      <c r="BE6" s="10">
        <f>IF(ISBLANK(laps_times[[#This Row],[48]]),"DNF",    rounds_cum_time[[#This Row],[47]]+laps_times[[#This Row],[48]])</f>
        <v>8.0639467592592606E-2</v>
      </c>
      <c r="BF6" s="10">
        <f>IF(ISBLANK(laps_times[[#This Row],[49]]),"DNF",    rounds_cum_time[[#This Row],[48]]+laps_times[[#This Row],[49]])</f>
        <v>8.23851851851852E-2</v>
      </c>
      <c r="BG6" s="10">
        <f>IF(ISBLANK(laps_times[[#This Row],[50]]),"DNF",    rounds_cum_time[[#This Row],[49]]+laps_times[[#This Row],[50]])</f>
        <v>8.416030092592594E-2</v>
      </c>
      <c r="BH6" s="10">
        <f>IF(ISBLANK(laps_times[[#This Row],[51]]),"DNF",    rounds_cum_time[[#This Row],[50]]+laps_times[[#This Row],[51]])</f>
        <v>8.5920023148148159E-2</v>
      </c>
      <c r="BI6" s="10">
        <f>IF(ISBLANK(laps_times[[#This Row],[52]]),"DNF",    rounds_cum_time[[#This Row],[51]]+laps_times[[#This Row],[52]])</f>
        <v>8.7696412037037041E-2</v>
      </c>
      <c r="BJ6" s="10">
        <f>IF(ISBLANK(laps_times[[#This Row],[53]]),"DNF",    rounds_cum_time[[#This Row],[52]]+laps_times[[#This Row],[53]])</f>
        <v>8.9492013888888888E-2</v>
      </c>
      <c r="BK6" s="10">
        <f>IF(ISBLANK(laps_times[[#This Row],[54]]),"DNF",    rounds_cum_time[[#This Row],[53]]+laps_times[[#This Row],[54]])</f>
        <v>9.1284027777777776E-2</v>
      </c>
      <c r="BL6" s="10">
        <f>IF(ISBLANK(laps_times[[#This Row],[55]]),"DNF",    rounds_cum_time[[#This Row],[54]]+laps_times[[#This Row],[55]])</f>
        <v>9.3103703703703702E-2</v>
      </c>
      <c r="BM6" s="10">
        <f>IF(ISBLANK(laps_times[[#This Row],[56]]),"DNF",    rounds_cum_time[[#This Row],[55]]+laps_times[[#This Row],[56]])</f>
        <v>9.4908101851851848E-2</v>
      </c>
      <c r="BN6" s="10">
        <f>IF(ISBLANK(laps_times[[#This Row],[57]]),"DNF",    rounds_cum_time[[#This Row],[56]]+laps_times[[#This Row],[57]])</f>
        <v>9.6761458333333328E-2</v>
      </c>
      <c r="BO6" s="10">
        <f>IF(ISBLANK(laps_times[[#This Row],[58]]),"DNF",    rounds_cum_time[[#This Row],[57]]+laps_times[[#This Row],[58]])</f>
        <v>9.865358796296296E-2</v>
      </c>
      <c r="BP6" s="10">
        <f>IF(ISBLANK(laps_times[[#This Row],[59]]),"DNF",    rounds_cum_time[[#This Row],[58]]+laps_times[[#This Row],[59]])</f>
        <v>0.10055532407407407</v>
      </c>
      <c r="BQ6" s="10">
        <f>IF(ISBLANK(laps_times[[#This Row],[60]]),"DNF",    rounds_cum_time[[#This Row],[59]]+laps_times[[#This Row],[60]])</f>
        <v>0.10245648148148148</v>
      </c>
      <c r="BR6" s="10">
        <f>IF(ISBLANK(laps_times[[#This Row],[61]]),"DNF",    rounds_cum_time[[#This Row],[60]]+laps_times[[#This Row],[61]])</f>
        <v>0.10436828703703704</v>
      </c>
      <c r="BS6" s="10">
        <f>IF(ISBLANK(laps_times[[#This Row],[62]]),"DNF",    rounds_cum_time[[#This Row],[61]]+laps_times[[#This Row],[62]])</f>
        <v>0.10630277777777779</v>
      </c>
      <c r="BT6" s="10">
        <f>IF(ISBLANK(laps_times[[#This Row],[63]]),"DNF",    rounds_cum_time[[#This Row],[62]]+laps_times[[#This Row],[63]])</f>
        <v>0.1082175925925926</v>
      </c>
    </row>
    <row r="7" spans="2:72" x14ac:dyDescent="0.2">
      <c r="B7" s="5">
        <v>2</v>
      </c>
      <c r="C7" s="1">
        <v>3</v>
      </c>
      <c r="D7" s="1" t="s">
        <v>3</v>
      </c>
      <c r="E7" s="3">
        <v>1973</v>
      </c>
      <c r="F7" s="3" t="s">
        <v>1</v>
      </c>
      <c r="G7" s="3">
        <v>2</v>
      </c>
      <c r="H7" s="1" t="s">
        <v>4</v>
      </c>
      <c r="I7" s="18">
        <v>0.11502650462962964</v>
      </c>
      <c r="J7" s="10">
        <f>laps_times[[#This Row],[1]]</f>
        <v>2.0768518518518519E-3</v>
      </c>
      <c r="K7" s="10">
        <f>IF(ISBLANK(laps_times[[#This Row],[2]]),"DNF",    rounds_cum_time[[#This Row],[1]]+laps_times[[#This Row],[2]])</f>
        <v>3.796527777777778E-3</v>
      </c>
      <c r="L7" s="10">
        <f>IF(ISBLANK(laps_times[[#This Row],[3]]),"DNF",    rounds_cum_time[[#This Row],[2]]+laps_times[[#This Row],[3]])</f>
        <v>5.5171296296296296E-3</v>
      </c>
      <c r="M7" s="10">
        <f>IF(ISBLANK(laps_times[[#This Row],[4]]),"DNF",    rounds_cum_time[[#This Row],[3]]+laps_times[[#This Row],[4]])</f>
        <v>7.2375E-3</v>
      </c>
      <c r="N7" s="10">
        <f>IF(ISBLANK(laps_times[[#This Row],[5]]),"DNF",    rounds_cum_time[[#This Row],[4]]+laps_times[[#This Row],[5]])</f>
        <v>8.9622685185185187E-3</v>
      </c>
      <c r="O7" s="10">
        <f>IF(ISBLANK(laps_times[[#This Row],[6]]),"DNF",    rounds_cum_time[[#This Row],[5]]+laps_times[[#This Row],[6]])</f>
        <v>1.0684490740740741E-2</v>
      </c>
      <c r="P7" s="10">
        <f>IF(ISBLANK(laps_times[[#This Row],[7]]),"DNF",    rounds_cum_time[[#This Row],[6]]+laps_times[[#This Row],[7]])</f>
        <v>1.2402083333333334E-2</v>
      </c>
      <c r="Q7" s="10">
        <f>IF(ISBLANK(laps_times[[#This Row],[8]]),"DNF",    rounds_cum_time[[#This Row],[7]]+laps_times[[#This Row],[8]])</f>
        <v>1.414375E-2</v>
      </c>
      <c r="R7" s="10">
        <f>IF(ISBLANK(laps_times[[#This Row],[9]]),"DNF",    rounds_cum_time[[#This Row],[8]]+laps_times[[#This Row],[9]])</f>
        <v>1.588599537037037E-2</v>
      </c>
      <c r="S7" s="10">
        <f>IF(ISBLANK(laps_times[[#This Row],[10]]),"DNF",    rounds_cum_time[[#This Row],[9]]+laps_times[[#This Row],[10]])</f>
        <v>1.7632060185185185E-2</v>
      </c>
      <c r="T7" s="10">
        <f>IF(ISBLANK(laps_times[[#This Row],[11]]),"DNF",    rounds_cum_time[[#This Row],[10]]+laps_times[[#This Row],[11]])</f>
        <v>1.9392708333333335E-2</v>
      </c>
      <c r="U7" s="10">
        <f>IF(ISBLANK(laps_times[[#This Row],[12]]),"DNF",    rounds_cum_time[[#This Row],[11]]+laps_times[[#This Row],[12]])</f>
        <v>2.112800925925926E-2</v>
      </c>
      <c r="V7" s="10">
        <f>IF(ISBLANK(laps_times[[#This Row],[13]]),"DNF",    rounds_cum_time[[#This Row],[12]]+laps_times[[#This Row],[13]])</f>
        <v>2.2877430555555557E-2</v>
      </c>
      <c r="W7" s="10">
        <f>IF(ISBLANK(laps_times[[#This Row],[14]]),"DNF",    rounds_cum_time[[#This Row],[13]]+laps_times[[#This Row],[14]])</f>
        <v>2.4635879629629633E-2</v>
      </c>
      <c r="X7" s="10">
        <f>IF(ISBLANK(laps_times[[#This Row],[15]]),"DNF",    rounds_cum_time[[#This Row],[14]]+laps_times[[#This Row],[15]])</f>
        <v>2.6382986111111114E-2</v>
      </c>
      <c r="Y7" s="10">
        <f>IF(ISBLANK(laps_times[[#This Row],[16]]),"DNF",    rounds_cum_time[[#This Row],[15]]+laps_times[[#This Row],[16]])</f>
        <v>2.8109143518518523E-2</v>
      </c>
      <c r="Z7" s="10">
        <f>IF(ISBLANK(laps_times[[#This Row],[17]]),"DNF",    rounds_cum_time[[#This Row],[16]]+laps_times[[#This Row],[17]])</f>
        <v>2.9851620370370376E-2</v>
      </c>
      <c r="AA7" s="10">
        <f>IF(ISBLANK(laps_times[[#This Row],[18]]),"DNF",    rounds_cum_time[[#This Row],[17]]+laps_times[[#This Row],[18]])</f>
        <v>3.1621527777777783E-2</v>
      </c>
      <c r="AB7" s="10">
        <f>IF(ISBLANK(laps_times[[#This Row],[19]]),"DNF",    rounds_cum_time[[#This Row],[18]]+laps_times[[#This Row],[19]])</f>
        <v>3.3388541666666674E-2</v>
      </c>
      <c r="AC7" s="10">
        <f>IF(ISBLANK(laps_times[[#This Row],[20]]),"DNF",    rounds_cum_time[[#This Row],[19]]+laps_times[[#This Row],[20]])</f>
        <v>3.5147685185185192E-2</v>
      </c>
      <c r="AD7" s="10">
        <f>IF(ISBLANK(laps_times[[#This Row],[21]]),"DNF",    rounds_cum_time[[#This Row],[20]]+laps_times[[#This Row],[21]])</f>
        <v>3.6927893518518523E-2</v>
      </c>
      <c r="AE7" s="10">
        <f>IF(ISBLANK(laps_times[[#This Row],[22]]),"DNF",    rounds_cum_time[[#This Row],[21]]+laps_times[[#This Row],[22]])</f>
        <v>3.870219907407408E-2</v>
      </c>
      <c r="AF7" s="10">
        <f>IF(ISBLANK(laps_times[[#This Row],[23]]),"DNF",    rounds_cum_time[[#This Row],[22]]+laps_times[[#This Row],[23]])</f>
        <v>4.0463657407407413E-2</v>
      </c>
      <c r="AG7" s="10">
        <f>IF(ISBLANK(laps_times[[#This Row],[24]]),"DNF",    rounds_cum_time[[#This Row],[23]]+laps_times[[#This Row],[24]])</f>
        <v>4.2234259259259263E-2</v>
      </c>
      <c r="AH7" s="10">
        <f>IF(ISBLANK(laps_times[[#This Row],[25]]),"DNF",    rounds_cum_time[[#This Row],[24]]+laps_times[[#This Row],[25]])</f>
        <v>4.4011226851851853E-2</v>
      </c>
      <c r="AI7" s="10">
        <f>IF(ISBLANK(laps_times[[#This Row],[26]]),"DNF",    rounds_cum_time[[#This Row],[25]]+laps_times[[#This Row],[26]])</f>
        <v>4.5818402777777781E-2</v>
      </c>
      <c r="AJ7" s="10">
        <f>IF(ISBLANK(laps_times[[#This Row],[27]]),"DNF",    rounds_cum_time[[#This Row],[26]]+laps_times[[#This Row],[27]])</f>
        <v>4.7646412037037039E-2</v>
      </c>
      <c r="AK7" s="10">
        <f>IF(ISBLANK(laps_times[[#This Row],[28]]),"DNF",    rounds_cum_time[[#This Row],[27]]+laps_times[[#This Row],[28]])</f>
        <v>4.9437731481481485E-2</v>
      </c>
      <c r="AL7" s="10">
        <f>IF(ISBLANK(laps_times[[#This Row],[29]]),"DNF",    rounds_cum_time[[#This Row],[28]]+laps_times[[#This Row],[29]])</f>
        <v>5.1213541666666668E-2</v>
      </c>
      <c r="AM7" s="10">
        <f>IF(ISBLANK(laps_times[[#This Row],[30]]),"DNF",    rounds_cum_time[[#This Row],[29]]+laps_times[[#This Row],[30]])</f>
        <v>5.3000694444444447E-2</v>
      </c>
      <c r="AN7" s="10">
        <f>IF(ISBLANK(laps_times[[#This Row],[31]]),"DNF",    rounds_cum_time[[#This Row],[30]]+laps_times[[#This Row],[31]])</f>
        <v>5.4842592592592596E-2</v>
      </c>
      <c r="AO7" s="10">
        <f>IF(ISBLANK(laps_times[[#This Row],[32]]),"DNF",    rounds_cum_time[[#This Row],[31]]+laps_times[[#This Row],[32]])</f>
        <v>5.6661689814814821E-2</v>
      </c>
      <c r="AP7" s="10">
        <f>IF(ISBLANK(laps_times[[#This Row],[33]]),"DNF",    rounds_cum_time[[#This Row],[32]]+laps_times[[#This Row],[33]])</f>
        <v>5.8453935185185192E-2</v>
      </c>
      <c r="AQ7" s="10">
        <f>IF(ISBLANK(laps_times[[#This Row],[34]]),"DNF",    rounds_cum_time[[#This Row],[33]]+laps_times[[#This Row],[34]])</f>
        <v>6.0267013888888894E-2</v>
      </c>
      <c r="AR7" s="10">
        <f>IF(ISBLANK(laps_times[[#This Row],[35]]),"DNF",    rounds_cum_time[[#This Row],[34]]+laps_times[[#This Row],[35]])</f>
        <v>6.2074305555555563E-2</v>
      </c>
      <c r="AS7" s="10">
        <f>IF(ISBLANK(laps_times[[#This Row],[36]]),"DNF",    rounds_cum_time[[#This Row],[35]]+laps_times[[#This Row],[36]])</f>
        <v>6.3906944444444447E-2</v>
      </c>
      <c r="AT7" s="10">
        <f>IF(ISBLANK(laps_times[[#This Row],[37]]),"DNF",    rounds_cum_time[[#This Row],[36]]+laps_times[[#This Row],[37]])</f>
        <v>6.571828703703704E-2</v>
      </c>
      <c r="AU7" s="10">
        <f>IF(ISBLANK(laps_times[[#This Row],[38]]),"DNF",    rounds_cum_time[[#This Row],[37]]+laps_times[[#This Row],[38]])</f>
        <v>6.7547453703703714E-2</v>
      </c>
      <c r="AV7" s="10">
        <f>IF(ISBLANK(laps_times[[#This Row],[39]]),"DNF",    rounds_cum_time[[#This Row],[38]]+laps_times[[#This Row],[39]])</f>
        <v>6.9393055555555569E-2</v>
      </c>
      <c r="AW7" s="10">
        <f>IF(ISBLANK(laps_times[[#This Row],[40]]),"DNF",    rounds_cum_time[[#This Row],[39]]+laps_times[[#This Row],[40]])</f>
        <v>7.1213888888888896E-2</v>
      </c>
      <c r="AX7" s="10">
        <f>IF(ISBLANK(laps_times[[#This Row],[41]]),"DNF",    rounds_cum_time[[#This Row],[40]]+laps_times[[#This Row],[41]])</f>
        <v>7.3031134259259264E-2</v>
      </c>
      <c r="AY7" s="10">
        <f>IF(ISBLANK(laps_times[[#This Row],[42]]),"DNF",    rounds_cum_time[[#This Row],[41]]+laps_times[[#This Row],[42]])</f>
        <v>7.4876851851851861E-2</v>
      </c>
      <c r="AZ7" s="10">
        <f>IF(ISBLANK(laps_times[[#This Row],[43]]),"DNF",    rounds_cum_time[[#This Row],[42]]+laps_times[[#This Row],[43]])</f>
        <v>7.6741550925925939E-2</v>
      </c>
      <c r="BA7" s="10">
        <f>IF(ISBLANK(laps_times[[#This Row],[44]]),"DNF",    rounds_cum_time[[#This Row],[43]]+laps_times[[#This Row],[44]])</f>
        <v>7.8599768518518534E-2</v>
      </c>
      <c r="BB7" s="10">
        <f>IF(ISBLANK(laps_times[[#This Row],[45]]),"DNF",    rounds_cum_time[[#This Row],[44]]+laps_times[[#This Row],[45]])</f>
        <v>8.0433217592592601E-2</v>
      </c>
      <c r="BC7" s="10">
        <f>IF(ISBLANK(laps_times[[#This Row],[46]]),"DNF",    rounds_cum_time[[#This Row],[45]]+laps_times[[#This Row],[46]])</f>
        <v>8.2291898148148163E-2</v>
      </c>
      <c r="BD7" s="10">
        <f>IF(ISBLANK(laps_times[[#This Row],[47]]),"DNF",    rounds_cum_time[[#This Row],[46]]+laps_times[[#This Row],[47]])</f>
        <v>8.4171643518518538E-2</v>
      </c>
      <c r="BE7" s="10">
        <f>IF(ISBLANK(laps_times[[#This Row],[48]]),"DNF",    rounds_cum_time[[#This Row],[47]]+laps_times[[#This Row],[48]])</f>
        <v>8.604664351851854E-2</v>
      </c>
      <c r="BF7" s="10">
        <f>IF(ISBLANK(laps_times[[#This Row],[49]]),"DNF",    rounds_cum_time[[#This Row],[48]]+laps_times[[#This Row],[49]])</f>
        <v>8.79115740740741E-2</v>
      </c>
      <c r="BG7" s="10">
        <f>IF(ISBLANK(laps_times[[#This Row],[50]]),"DNF",    rounds_cum_time[[#This Row],[49]]+laps_times[[#This Row],[50]])</f>
        <v>8.9772916666666688E-2</v>
      </c>
      <c r="BH7" s="10">
        <f>IF(ISBLANK(laps_times[[#This Row],[51]]),"DNF",    rounds_cum_time[[#This Row],[50]]+laps_times[[#This Row],[51]])</f>
        <v>9.1663773148148164E-2</v>
      </c>
      <c r="BI7" s="10">
        <f>IF(ISBLANK(laps_times[[#This Row],[52]]),"DNF",    rounds_cum_time[[#This Row],[51]]+laps_times[[#This Row],[52]])</f>
        <v>9.3557523148148164E-2</v>
      </c>
      <c r="BJ7" s="10">
        <f>IF(ISBLANK(laps_times[[#This Row],[53]]),"DNF",    rounds_cum_time[[#This Row],[52]]+laps_times[[#This Row],[53]])</f>
        <v>9.5438657407407423E-2</v>
      </c>
      <c r="BK7" s="10">
        <f>IF(ISBLANK(laps_times[[#This Row],[54]]),"DNF",    rounds_cum_time[[#This Row],[53]]+laps_times[[#This Row],[54]])</f>
        <v>9.7321875000000016E-2</v>
      </c>
      <c r="BL7" s="10">
        <f>IF(ISBLANK(laps_times[[#This Row],[55]]),"DNF",    rounds_cum_time[[#This Row],[54]]+laps_times[[#This Row],[55]])</f>
        <v>9.9226620370370389E-2</v>
      </c>
      <c r="BM7" s="10">
        <f>IF(ISBLANK(laps_times[[#This Row],[56]]),"DNF",    rounds_cum_time[[#This Row],[55]]+laps_times[[#This Row],[56]])</f>
        <v>0.10116053240740742</v>
      </c>
      <c r="BN7" s="10">
        <f>IF(ISBLANK(laps_times[[#This Row],[57]]),"DNF",    rounds_cum_time[[#This Row],[56]]+laps_times[[#This Row],[57]])</f>
        <v>0.10308923611111113</v>
      </c>
      <c r="BO7" s="10">
        <f>IF(ISBLANK(laps_times[[#This Row],[58]]),"DNF",    rounds_cum_time[[#This Row],[57]]+laps_times[[#This Row],[58]])</f>
        <v>0.10507638888888891</v>
      </c>
      <c r="BP7" s="10">
        <f>IF(ISBLANK(laps_times[[#This Row],[59]]),"DNF",    rounds_cum_time[[#This Row],[58]]+laps_times[[#This Row],[59]])</f>
        <v>0.10707129629629632</v>
      </c>
      <c r="BQ7" s="10">
        <f>IF(ISBLANK(laps_times[[#This Row],[60]]),"DNF",    rounds_cum_time[[#This Row],[59]]+laps_times[[#This Row],[60]])</f>
        <v>0.1090596064814815</v>
      </c>
      <c r="BR7" s="10">
        <f>IF(ISBLANK(laps_times[[#This Row],[61]]),"DNF",    rounds_cum_time[[#This Row],[60]]+laps_times[[#This Row],[61]])</f>
        <v>0.11103391203703705</v>
      </c>
      <c r="BS7" s="10">
        <f>IF(ISBLANK(laps_times[[#This Row],[62]]),"DNF",    rounds_cum_time[[#This Row],[61]]+laps_times[[#This Row],[62]])</f>
        <v>0.11304525462962965</v>
      </c>
      <c r="BT7" s="10">
        <f>IF(ISBLANK(laps_times[[#This Row],[63]]),"DNF",    rounds_cum_time[[#This Row],[62]]+laps_times[[#This Row],[63]])</f>
        <v>0.11502708333333335</v>
      </c>
    </row>
    <row r="8" spans="2:72" x14ac:dyDescent="0.2">
      <c r="B8" s="5">
        <v>3</v>
      </c>
      <c r="C8" s="1">
        <v>4</v>
      </c>
      <c r="D8" s="1" t="s">
        <v>5</v>
      </c>
      <c r="E8" s="3">
        <v>1971</v>
      </c>
      <c r="F8" s="3" t="s">
        <v>1</v>
      </c>
      <c r="G8" s="3">
        <v>3</v>
      </c>
      <c r="H8" s="1" t="s">
        <v>6</v>
      </c>
      <c r="I8" s="18">
        <v>0.11534953703703704</v>
      </c>
      <c r="J8" s="10">
        <f>laps_times[[#This Row],[1]]</f>
        <v>2.0806712962962962E-3</v>
      </c>
      <c r="K8" s="10">
        <f>IF(ISBLANK(laps_times[[#This Row],[2]]),"DNF",    rounds_cum_time[[#This Row],[1]]+laps_times[[#This Row],[2]])</f>
        <v>3.7986111111111111E-3</v>
      </c>
      <c r="L8" s="10">
        <f>IF(ISBLANK(laps_times[[#This Row],[3]]),"DNF",    rounds_cum_time[[#This Row],[2]]+laps_times[[#This Row],[3]])</f>
        <v>5.520949074074074E-3</v>
      </c>
      <c r="M8" s="10">
        <f>IF(ISBLANK(laps_times[[#This Row],[4]]),"DNF",    rounds_cum_time[[#This Row],[3]]+laps_times[[#This Row],[4]])</f>
        <v>7.2435185185185189E-3</v>
      </c>
      <c r="N8" s="10">
        <f>IF(ISBLANK(laps_times[[#This Row],[5]]),"DNF",    rounds_cum_time[[#This Row],[4]]+laps_times[[#This Row],[5]])</f>
        <v>8.9633101851851853E-3</v>
      </c>
      <c r="O8" s="10">
        <f>IF(ISBLANK(laps_times[[#This Row],[6]]),"DNF",    rounds_cum_time[[#This Row],[5]]+laps_times[[#This Row],[6]])</f>
        <v>1.0686342592592593E-2</v>
      </c>
      <c r="P8" s="10">
        <f>IF(ISBLANK(laps_times[[#This Row],[7]]),"DNF",    rounds_cum_time[[#This Row],[6]]+laps_times[[#This Row],[7]])</f>
        <v>1.2409375E-2</v>
      </c>
      <c r="Q8" s="10">
        <f>IF(ISBLANK(laps_times[[#This Row],[8]]),"DNF",    rounds_cum_time[[#This Row],[7]]+laps_times[[#This Row],[8]])</f>
        <v>1.4149305555555556E-2</v>
      </c>
      <c r="R8" s="10">
        <f>IF(ISBLANK(laps_times[[#This Row],[9]]),"DNF",    rounds_cum_time[[#This Row],[8]]+laps_times[[#This Row],[9]])</f>
        <v>1.589201388888889E-2</v>
      </c>
      <c r="S8" s="10">
        <f>IF(ISBLANK(laps_times[[#This Row],[10]]),"DNF",    rounds_cum_time[[#This Row],[9]]+laps_times[[#This Row],[10]])</f>
        <v>1.7640625E-2</v>
      </c>
      <c r="T8" s="10">
        <f>IF(ISBLANK(laps_times[[#This Row],[11]]),"DNF",    rounds_cum_time[[#This Row],[10]]+laps_times[[#This Row],[11]])</f>
        <v>1.9396527777777776E-2</v>
      </c>
      <c r="U8" s="10">
        <f>IF(ISBLANK(laps_times[[#This Row],[12]]),"DNF",    rounds_cum_time[[#This Row],[11]]+laps_times[[#This Row],[12]])</f>
        <v>2.1129976851851851E-2</v>
      </c>
      <c r="V8" s="10">
        <f>IF(ISBLANK(laps_times[[#This Row],[13]]),"DNF",    rounds_cum_time[[#This Row],[12]]+laps_times[[#This Row],[13]])</f>
        <v>2.2881712962962961E-2</v>
      </c>
      <c r="W8" s="10">
        <f>IF(ISBLANK(laps_times[[#This Row],[14]]),"DNF",    rounds_cum_time[[#This Row],[13]]+laps_times[[#This Row],[14]])</f>
        <v>2.4656018518518518E-2</v>
      </c>
      <c r="X8" s="10">
        <f>IF(ISBLANK(laps_times[[#This Row],[15]]),"DNF",    rounds_cum_time[[#This Row],[14]]+laps_times[[#This Row],[15]])</f>
        <v>2.6430324074074075E-2</v>
      </c>
      <c r="Y8" s="10">
        <f>IF(ISBLANK(laps_times[[#This Row],[16]]),"DNF",    rounds_cum_time[[#This Row],[15]]+laps_times[[#This Row],[16]])</f>
        <v>2.8209953703703706E-2</v>
      </c>
      <c r="Z8" s="10">
        <f>IF(ISBLANK(laps_times[[#This Row],[17]]),"DNF",    rounds_cum_time[[#This Row],[16]]+laps_times[[#This Row],[17]])</f>
        <v>2.9989583333333337E-2</v>
      </c>
      <c r="AA8" s="10">
        <f>IF(ISBLANK(laps_times[[#This Row],[18]]),"DNF",    rounds_cum_time[[#This Row],[17]]+laps_times[[#This Row],[18]])</f>
        <v>3.177094907407408E-2</v>
      </c>
      <c r="AB8" s="10">
        <f>IF(ISBLANK(laps_times[[#This Row],[19]]),"DNF",    rounds_cum_time[[#This Row],[18]]+laps_times[[#This Row],[19]])</f>
        <v>3.3533564814814822E-2</v>
      </c>
      <c r="AC8" s="10">
        <f>IF(ISBLANK(laps_times[[#This Row],[20]]),"DNF",    rounds_cum_time[[#This Row],[19]]+laps_times[[#This Row],[20]])</f>
        <v>3.5311111111111119E-2</v>
      </c>
      <c r="AD8" s="10">
        <f>IF(ISBLANK(laps_times[[#This Row],[21]]),"DNF",    rounds_cum_time[[#This Row],[20]]+laps_times[[#This Row],[21]])</f>
        <v>3.7109953703703714E-2</v>
      </c>
      <c r="AE8" s="10">
        <f>IF(ISBLANK(laps_times[[#This Row],[22]]),"DNF",    rounds_cum_time[[#This Row],[21]]+laps_times[[#This Row],[22]])</f>
        <v>3.8901967592592603E-2</v>
      </c>
      <c r="AF8" s="10">
        <f>IF(ISBLANK(laps_times[[#This Row],[23]]),"DNF",    rounds_cum_time[[#This Row],[22]]+laps_times[[#This Row],[23]])</f>
        <v>4.0653819444444454E-2</v>
      </c>
      <c r="AG8" s="10">
        <f>IF(ISBLANK(laps_times[[#This Row],[24]]),"DNF",    rounds_cum_time[[#This Row],[23]]+laps_times[[#This Row],[24]])</f>
        <v>4.2473032407407414E-2</v>
      </c>
      <c r="AH8" s="10">
        <f>IF(ISBLANK(laps_times[[#This Row],[25]]),"DNF",    rounds_cum_time[[#This Row],[24]]+laps_times[[#This Row],[25]])</f>
        <v>4.430532407407408E-2</v>
      </c>
      <c r="AI8" s="10">
        <f>IF(ISBLANK(laps_times[[#This Row],[26]]),"DNF",    rounds_cum_time[[#This Row],[25]]+laps_times[[#This Row],[26]])</f>
        <v>4.6109837962962967E-2</v>
      </c>
      <c r="AJ8" s="10">
        <f>IF(ISBLANK(laps_times[[#This Row],[27]]),"DNF",    rounds_cum_time[[#This Row],[26]]+laps_times[[#This Row],[27]])</f>
        <v>4.7920370370370377E-2</v>
      </c>
      <c r="AK8" s="10">
        <f>IF(ISBLANK(laps_times[[#This Row],[28]]),"DNF",    rounds_cum_time[[#This Row],[27]]+laps_times[[#This Row],[28]])</f>
        <v>4.9707291666666674E-2</v>
      </c>
      <c r="AL8" s="10">
        <f>IF(ISBLANK(laps_times[[#This Row],[29]]),"DNF",    rounds_cum_time[[#This Row],[28]]+laps_times[[#This Row],[29]])</f>
        <v>5.1509606481481486E-2</v>
      </c>
      <c r="AM8" s="10">
        <f>IF(ISBLANK(laps_times[[#This Row],[30]]),"DNF",    rounds_cum_time[[#This Row],[29]]+laps_times[[#This Row],[30]])</f>
        <v>5.3319444444444447E-2</v>
      </c>
      <c r="AN8" s="10">
        <f>IF(ISBLANK(laps_times[[#This Row],[31]]),"DNF",    rounds_cum_time[[#This Row],[30]]+laps_times[[#This Row],[31]])</f>
        <v>5.5114930555555559E-2</v>
      </c>
      <c r="AO8" s="10">
        <f>IF(ISBLANK(laps_times[[#This Row],[32]]),"DNF",    rounds_cum_time[[#This Row],[31]]+laps_times[[#This Row],[32]])</f>
        <v>5.6916203703703705E-2</v>
      </c>
      <c r="AP8" s="10">
        <f>IF(ISBLANK(laps_times[[#This Row],[33]]),"DNF",    rounds_cum_time[[#This Row],[32]]+laps_times[[#This Row],[33]])</f>
        <v>5.8755439814814819E-2</v>
      </c>
      <c r="AQ8" s="10">
        <f>IF(ISBLANK(laps_times[[#This Row],[34]]),"DNF",    rounds_cum_time[[#This Row],[33]]+laps_times[[#This Row],[34]])</f>
        <v>6.0614351851851857E-2</v>
      </c>
      <c r="AR8" s="10">
        <f>IF(ISBLANK(laps_times[[#This Row],[35]]),"DNF",    rounds_cum_time[[#This Row],[34]]+laps_times[[#This Row],[35]])</f>
        <v>6.2434027777777783E-2</v>
      </c>
      <c r="AS8" s="10">
        <f>IF(ISBLANK(laps_times[[#This Row],[36]]),"DNF",    rounds_cum_time[[#This Row],[35]]+laps_times[[#This Row],[36]])</f>
        <v>6.4267013888888891E-2</v>
      </c>
      <c r="AT8" s="10">
        <f>IF(ISBLANK(laps_times[[#This Row],[37]]),"DNF",    rounds_cum_time[[#This Row],[36]]+laps_times[[#This Row],[37]])</f>
        <v>6.611770833333333E-2</v>
      </c>
      <c r="AU8" s="10">
        <f>IF(ISBLANK(laps_times[[#This Row],[38]]),"DNF",    rounds_cum_time[[#This Row],[37]]+laps_times[[#This Row],[38]])</f>
        <v>6.7949768518518514E-2</v>
      </c>
      <c r="AV8" s="10">
        <f>IF(ISBLANK(laps_times[[#This Row],[39]]),"DNF",    rounds_cum_time[[#This Row],[38]]+laps_times[[#This Row],[39]])</f>
        <v>6.9792013888888879E-2</v>
      </c>
      <c r="AW8" s="10">
        <f>IF(ISBLANK(laps_times[[#This Row],[40]]),"DNF",    rounds_cum_time[[#This Row],[39]]+laps_times[[#This Row],[40]])</f>
        <v>7.1612268518518513E-2</v>
      </c>
      <c r="AX8" s="10">
        <f>IF(ISBLANK(laps_times[[#This Row],[41]]),"DNF",    rounds_cum_time[[#This Row],[40]]+laps_times[[#This Row],[41]])</f>
        <v>7.3481134259259256E-2</v>
      </c>
      <c r="AY8" s="10">
        <f>IF(ISBLANK(laps_times[[#This Row],[42]]),"DNF",    rounds_cum_time[[#This Row],[41]]+laps_times[[#This Row],[42]])</f>
        <v>7.5348495370370361E-2</v>
      </c>
      <c r="AZ8" s="10">
        <f>IF(ISBLANK(laps_times[[#This Row],[43]]),"DNF",    rounds_cum_time[[#This Row],[42]]+laps_times[[#This Row],[43]])</f>
        <v>7.7226273148148145E-2</v>
      </c>
      <c r="BA8" s="10">
        <f>IF(ISBLANK(laps_times[[#This Row],[44]]),"DNF",    rounds_cum_time[[#This Row],[43]]+laps_times[[#This Row],[44]])</f>
        <v>7.9069560185185184E-2</v>
      </c>
      <c r="BB8" s="10">
        <f>IF(ISBLANK(laps_times[[#This Row],[45]]),"DNF",    rounds_cum_time[[#This Row],[44]]+laps_times[[#This Row],[45]])</f>
        <v>8.0922800925925922E-2</v>
      </c>
      <c r="BC8" s="10">
        <f>IF(ISBLANK(laps_times[[#This Row],[46]]),"DNF",    rounds_cum_time[[#This Row],[45]]+laps_times[[#This Row],[46]])</f>
        <v>8.2820023148148139E-2</v>
      </c>
      <c r="BD8" s="10">
        <f>IF(ISBLANK(laps_times[[#This Row],[47]]),"DNF",    rounds_cum_time[[#This Row],[46]]+laps_times[[#This Row],[47]])</f>
        <v>8.4693634259259257E-2</v>
      </c>
      <c r="BE8" s="10">
        <f>IF(ISBLANK(laps_times[[#This Row],[48]]),"DNF",    rounds_cum_time[[#This Row],[47]]+laps_times[[#This Row],[48]])</f>
        <v>8.6535648148148139E-2</v>
      </c>
      <c r="BF8" s="10">
        <f>IF(ISBLANK(laps_times[[#This Row],[49]]),"DNF",    rounds_cum_time[[#This Row],[48]]+laps_times[[#This Row],[49]])</f>
        <v>8.8405787037037026E-2</v>
      </c>
      <c r="BG8" s="10">
        <f>IF(ISBLANK(laps_times[[#This Row],[50]]),"DNF",    rounds_cum_time[[#This Row],[49]]+laps_times[[#This Row],[50]])</f>
        <v>9.0302893518518501E-2</v>
      </c>
      <c r="BH8" s="10">
        <f>IF(ISBLANK(laps_times[[#This Row],[51]]),"DNF",    rounds_cum_time[[#This Row],[50]]+laps_times[[#This Row],[51]])</f>
        <v>9.219108796296295E-2</v>
      </c>
      <c r="BI8" s="10">
        <f>IF(ISBLANK(laps_times[[#This Row],[52]]),"DNF",    rounds_cum_time[[#This Row],[51]]+laps_times[[#This Row],[52]])</f>
        <v>9.4054282407407389E-2</v>
      </c>
      <c r="BJ8" s="10">
        <f>IF(ISBLANK(laps_times[[#This Row],[53]]),"DNF",    rounds_cum_time[[#This Row],[52]]+laps_times[[#This Row],[53]])</f>
        <v>9.5926736111111091E-2</v>
      </c>
      <c r="BK8" s="10">
        <f>IF(ISBLANK(laps_times[[#This Row],[54]]),"DNF",    rounds_cum_time[[#This Row],[53]]+laps_times[[#This Row],[54]])</f>
        <v>9.7833912037037021E-2</v>
      </c>
      <c r="BL8" s="10">
        <f>IF(ISBLANK(laps_times[[#This Row],[55]]),"DNF",    rounds_cum_time[[#This Row],[54]]+laps_times[[#This Row],[55]])</f>
        <v>9.9765277777777758E-2</v>
      </c>
      <c r="BM8" s="10">
        <f>IF(ISBLANK(laps_times[[#This Row],[56]]),"DNF",    rounds_cum_time[[#This Row],[55]]+laps_times[[#This Row],[56]])</f>
        <v>0.10169791666666665</v>
      </c>
      <c r="BN8" s="10">
        <f>IF(ISBLANK(laps_times[[#This Row],[57]]),"DNF",    rounds_cum_time[[#This Row],[56]]+laps_times[[#This Row],[57]])</f>
        <v>0.10366967592592591</v>
      </c>
      <c r="BO8" s="10">
        <f>IF(ISBLANK(laps_times[[#This Row],[58]]),"DNF",    rounds_cum_time[[#This Row],[57]]+laps_times[[#This Row],[58]])</f>
        <v>0.10563043981481479</v>
      </c>
      <c r="BP8" s="10">
        <f>IF(ISBLANK(laps_times[[#This Row],[59]]),"DNF",    rounds_cum_time[[#This Row],[58]]+laps_times[[#This Row],[59]])</f>
        <v>0.10759745370370367</v>
      </c>
      <c r="BQ8" s="10">
        <f>IF(ISBLANK(laps_times[[#This Row],[60]]),"DNF",    rounds_cum_time[[#This Row],[59]]+laps_times[[#This Row],[60]])</f>
        <v>0.10956446759259256</v>
      </c>
      <c r="BR8" s="10">
        <f>IF(ISBLANK(laps_times[[#This Row],[61]]),"DNF",    rounds_cum_time[[#This Row],[60]]+laps_times[[#This Row],[61]])</f>
        <v>0.11153888888888885</v>
      </c>
      <c r="BS8" s="10">
        <f>IF(ISBLANK(laps_times[[#This Row],[62]]),"DNF",    rounds_cum_time[[#This Row],[61]]+laps_times[[#This Row],[62]])</f>
        <v>0.11350034722222219</v>
      </c>
      <c r="BT8" s="10">
        <f>IF(ISBLANK(laps_times[[#This Row],[63]]),"DNF",    rounds_cum_time[[#This Row],[62]]+laps_times[[#This Row],[63]])</f>
        <v>0.11535011574074071</v>
      </c>
    </row>
    <row r="9" spans="2:72" x14ac:dyDescent="0.2">
      <c r="B9" s="5">
        <v>4</v>
      </c>
      <c r="C9" s="1">
        <v>6</v>
      </c>
      <c r="D9" s="1" t="s">
        <v>7</v>
      </c>
      <c r="E9" s="3">
        <v>1983</v>
      </c>
      <c r="F9" s="3" t="s">
        <v>8</v>
      </c>
      <c r="G9" s="3">
        <v>1</v>
      </c>
      <c r="H9" s="1" t="s">
        <v>9</v>
      </c>
      <c r="I9" s="18">
        <v>0.11632569444444445</v>
      </c>
      <c r="J9" s="10">
        <f>laps_times[[#This Row],[1]]</f>
        <v>2.0836805555555556E-3</v>
      </c>
      <c r="K9" s="10">
        <f>IF(ISBLANK(laps_times[[#This Row],[2]]),"DNF",    rounds_cum_time[[#This Row],[1]]+laps_times[[#This Row],[2]])</f>
        <v>3.8001157407407411E-3</v>
      </c>
      <c r="L9" s="10">
        <f>IF(ISBLANK(laps_times[[#This Row],[3]]),"DNF",    rounds_cum_time[[#This Row],[2]]+laps_times[[#This Row],[3]])</f>
        <v>5.5236111111111111E-3</v>
      </c>
      <c r="M9" s="10">
        <f>IF(ISBLANK(laps_times[[#This Row],[4]]),"DNF",    rounds_cum_time[[#This Row],[3]]+laps_times[[#This Row],[4]])</f>
        <v>7.2487268518518517E-3</v>
      </c>
      <c r="N9" s="10">
        <f>IF(ISBLANK(laps_times[[#This Row],[5]]),"DNF",    rounds_cum_time[[#This Row],[4]]+laps_times[[#This Row],[5]])</f>
        <v>8.96736111111111E-3</v>
      </c>
      <c r="O9" s="10">
        <f>IF(ISBLANK(laps_times[[#This Row],[6]]),"DNF",    rounds_cum_time[[#This Row],[5]]+laps_times[[#This Row],[6]])</f>
        <v>1.0693749999999998E-2</v>
      </c>
      <c r="P9" s="10">
        <f>IF(ISBLANK(laps_times[[#This Row],[7]]),"DNF",    rounds_cum_time[[#This Row],[6]]+laps_times[[#This Row],[7]])</f>
        <v>1.2413773148148146E-2</v>
      </c>
      <c r="Q9" s="10">
        <f>IF(ISBLANK(laps_times[[#This Row],[8]]),"DNF",    rounds_cum_time[[#This Row],[7]]+laps_times[[#This Row],[8]])</f>
        <v>1.4155324074074072E-2</v>
      </c>
      <c r="R9" s="10">
        <f>IF(ISBLANK(laps_times[[#This Row],[9]]),"DNF",    rounds_cum_time[[#This Row],[8]]+laps_times[[#This Row],[9]])</f>
        <v>1.5893055555555553E-2</v>
      </c>
      <c r="S9" s="10">
        <f>IF(ISBLANK(laps_times[[#This Row],[10]]),"DNF",    rounds_cum_time[[#This Row],[9]]+laps_times[[#This Row],[10]])</f>
        <v>1.7639120370370368E-2</v>
      </c>
      <c r="T9" s="10">
        <f>IF(ISBLANK(laps_times[[#This Row],[11]]),"DNF",    rounds_cum_time[[#This Row],[10]]+laps_times[[#This Row],[11]])</f>
        <v>1.9393865740740739E-2</v>
      </c>
      <c r="U9" s="10">
        <f>IF(ISBLANK(laps_times[[#This Row],[12]]),"DNF",    rounds_cum_time[[#This Row],[11]]+laps_times[[#This Row],[12]])</f>
        <v>2.1130208333333331E-2</v>
      </c>
      <c r="V9" s="10">
        <f>IF(ISBLANK(laps_times[[#This Row],[13]]),"DNF",    rounds_cum_time[[#This Row],[12]]+laps_times[[#This Row],[13]])</f>
        <v>2.2884027777777774E-2</v>
      </c>
      <c r="W9" s="10">
        <f>IF(ISBLANK(laps_times[[#This Row],[14]]),"DNF",    rounds_cum_time[[#This Row],[13]]+laps_times[[#This Row],[14]])</f>
        <v>2.4651620370370365E-2</v>
      </c>
      <c r="X9" s="10">
        <f>IF(ISBLANK(laps_times[[#This Row],[15]]),"DNF",    rounds_cum_time[[#This Row],[14]]+laps_times[[#This Row],[15]])</f>
        <v>2.6410648148148141E-2</v>
      </c>
      <c r="Y9" s="10">
        <f>IF(ISBLANK(laps_times[[#This Row],[16]]),"DNF",    rounds_cum_time[[#This Row],[15]]+laps_times[[#This Row],[16]])</f>
        <v>2.817777777777777E-2</v>
      </c>
      <c r="Z9" s="10">
        <f>IF(ISBLANK(laps_times[[#This Row],[17]]),"DNF",    rounds_cum_time[[#This Row],[16]]+laps_times[[#This Row],[17]])</f>
        <v>2.9946759259259253E-2</v>
      </c>
      <c r="AA9" s="10">
        <f>IF(ISBLANK(laps_times[[#This Row],[18]]),"DNF",    rounds_cum_time[[#This Row],[17]]+laps_times[[#This Row],[18]])</f>
        <v>3.1715393518518514E-2</v>
      </c>
      <c r="AB9" s="10">
        <f>IF(ISBLANK(laps_times[[#This Row],[19]]),"DNF",    rounds_cum_time[[#This Row],[18]]+laps_times[[#This Row],[19]])</f>
        <v>3.3503124999999995E-2</v>
      </c>
      <c r="AC9" s="10">
        <f>IF(ISBLANK(laps_times[[#This Row],[20]]),"DNF",    rounds_cum_time[[#This Row],[19]]+laps_times[[#This Row],[20]])</f>
        <v>3.5298495370370365E-2</v>
      </c>
      <c r="AD9" s="10">
        <f>IF(ISBLANK(laps_times[[#This Row],[21]]),"DNF",    rounds_cum_time[[#This Row],[20]]+laps_times[[#This Row],[21]])</f>
        <v>3.7091898148148145E-2</v>
      </c>
      <c r="AE9" s="10">
        <f>IF(ISBLANK(laps_times[[#This Row],[22]]),"DNF",    rounds_cum_time[[#This Row],[21]]+laps_times[[#This Row],[22]])</f>
        <v>3.889629629629629E-2</v>
      </c>
      <c r="AF9" s="10">
        <f>IF(ISBLANK(laps_times[[#This Row],[23]]),"DNF",    rounds_cum_time[[#This Row],[22]]+laps_times[[#This Row],[23]])</f>
        <v>4.0654050925925916E-2</v>
      </c>
      <c r="AG9" s="10">
        <f>IF(ISBLANK(laps_times[[#This Row],[24]]),"DNF",    rounds_cum_time[[#This Row],[23]]+laps_times[[#This Row],[24]])</f>
        <v>4.2457175925925919E-2</v>
      </c>
      <c r="AH9" s="10">
        <f>IF(ISBLANK(laps_times[[#This Row],[25]]),"DNF",    rounds_cum_time[[#This Row],[24]]+laps_times[[#This Row],[25]])</f>
        <v>4.4279166666666661E-2</v>
      </c>
      <c r="AI9" s="10">
        <f>IF(ISBLANK(laps_times[[#This Row],[26]]),"DNF",    rounds_cum_time[[#This Row],[25]]+laps_times[[#This Row],[26]])</f>
        <v>4.6088657407407405E-2</v>
      </c>
      <c r="AJ9" s="10">
        <f>IF(ISBLANK(laps_times[[#This Row],[27]]),"DNF",    rounds_cum_time[[#This Row],[26]]+laps_times[[#This Row],[27]])</f>
        <v>4.7886458333333333E-2</v>
      </c>
      <c r="AK9" s="10">
        <f>IF(ISBLANK(laps_times[[#This Row],[28]]),"DNF",    rounds_cum_time[[#This Row],[27]]+laps_times[[#This Row],[28]])</f>
        <v>4.9676273148148146E-2</v>
      </c>
      <c r="AL9" s="10">
        <f>IF(ISBLANK(laps_times[[#This Row],[29]]),"DNF",    rounds_cum_time[[#This Row],[28]]+laps_times[[#This Row],[29]])</f>
        <v>5.1477314814814816E-2</v>
      </c>
      <c r="AM9" s="10">
        <f>IF(ISBLANK(laps_times[[#This Row],[30]]),"DNF",    rounds_cum_time[[#This Row],[29]]+laps_times[[#This Row],[30]])</f>
        <v>5.3295601851851851E-2</v>
      </c>
      <c r="AN9" s="10">
        <f>IF(ISBLANK(laps_times[[#This Row],[31]]),"DNF",    rounds_cum_time[[#This Row],[30]]+laps_times[[#This Row],[31]])</f>
        <v>5.5112962962962961E-2</v>
      </c>
      <c r="AO9" s="10">
        <f>IF(ISBLANK(laps_times[[#This Row],[32]]),"DNF",    rounds_cum_time[[#This Row],[31]]+laps_times[[#This Row],[32]])</f>
        <v>5.6908333333333332E-2</v>
      </c>
      <c r="AP9" s="10">
        <f>IF(ISBLANK(laps_times[[#This Row],[33]]),"DNF",    rounds_cum_time[[#This Row],[32]]+laps_times[[#This Row],[33]])</f>
        <v>5.8757754629629629E-2</v>
      </c>
      <c r="AQ9" s="10">
        <f>IF(ISBLANK(laps_times[[#This Row],[34]]),"DNF",    rounds_cum_time[[#This Row],[33]]+laps_times[[#This Row],[34]])</f>
        <v>6.0576851851851854E-2</v>
      </c>
      <c r="AR9" s="10">
        <f>IF(ISBLANK(laps_times[[#This Row],[35]]),"DNF",    rounds_cum_time[[#This Row],[34]]+laps_times[[#This Row],[35]])</f>
        <v>6.2394328703703705E-2</v>
      </c>
      <c r="AS9" s="10">
        <f>IF(ISBLANK(laps_times[[#This Row],[36]]),"DNF",    rounds_cum_time[[#This Row],[35]]+laps_times[[#This Row],[36]])</f>
        <v>6.4221064814814821E-2</v>
      </c>
      <c r="AT9" s="10">
        <f>IF(ISBLANK(laps_times[[#This Row],[37]]),"DNF",    rounds_cum_time[[#This Row],[36]]+laps_times[[#This Row],[37]])</f>
        <v>6.6065162037037037E-2</v>
      </c>
      <c r="AU9" s="10">
        <f>IF(ISBLANK(laps_times[[#This Row],[38]]),"DNF",    rounds_cum_time[[#This Row],[37]]+laps_times[[#This Row],[38]])</f>
        <v>6.7907291666666661E-2</v>
      </c>
      <c r="AV9" s="10">
        <f>IF(ISBLANK(laps_times[[#This Row],[39]]),"DNF",    rounds_cum_time[[#This Row],[38]]+laps_times[[#This Row],[39]])</f>
        <v>6.9759027777777774E-2</v>
      </c>
      <c r="AW9" s="10">
        <f>IF(ISBLANK(laps_times[[#This Row],[40]]),"DNF",    rounds_cum_time[[#This Row],[39]]+laps_times[[#This Row],[40]])</f>
        <v>7.1642939814814816E-2</v>
      </c>
      <c r="AX9" s="10">
        <f>IF(ISBLANK(laps_times[[#This Row],[41]]),"DNF",    rounds_cum_time[[#This Row],[40]]+laps_times[[#This Row],[41]])</f>
        <v>7.3504398148148145E-2</v>
      </c>
      <c r="AY9" s="10">
        <f>IF(ISBLANK(laps_times[[#This Row],[42]]),"DNF",    rounds_cum_time[[#This Row],[41]]+laps_times[[#This Row],[42]])</f>
        <v>7.536516203703704E-2</v>
      </c>
      <c r="AZ9" s="10">
        <f>IF(ISBLANK(laps_times[[#This Row],[43]]),"DNF",    rounds_cum_time[[#This Row],[42]]+laps_times[[#This Row],[43]])</f>
        <v>7.7248726851851857E-2</v>
      </c>
      <c r="BA9" s="10">
        <f>IF(ISBLANK(laps_times[[#This Row],[44]]),"DNF",    rounds_cum_time[[#This Row],[43]]+laps_times[[#This Row],[44]])</f>
        <v>7.9104745370370377E-2</v>
      </c>
      <c r="BB9" s="10">
        <f>IF(ISBLANK(laps_times[[#This Row],[45]]),"DNF",    rounds_cum_time[[#This Row],[44]]+laps_times[[#This Row],[45]])</f>
        <v>8.0981828703703712E-2</v>
      </c>
      <c r="BC9" s="10">
        <f>IF(ISBLANK(laps_times[[#This Row],[46]]),"DNF",    rounds_cum_time[[#This Row],[45]]+laps_times[[#This Row],[46]])</f>
        <v>8.2891319444444458E-2</v>
      </c>
      <c r="BD9" s="10">
        <f>IF(ISBLANK(laps_times[[#This Row],[47]]),"DNF",    rounds_cum_time[[#This Row],[46]]+laps_times[[#This Row],[47]])</f>
        <v>8.4826041666666685E-2</v>
      </c>
      <c r="BE9" s="10">
        <f>IF(ISBLANK(laps_times[[#This Row],[48]]),"DNF",    rounds_cum_time[[#This Row],[47]]+laps_times[[#This Row],[48]])</f>
        <v>8.6759259259259272E-2</v>
      </c>
      <c r="BF9" s="10">
        <f>IF(ISBLANK(laps_times[[#This Row],[49]]),"DNF",    rounds_cum_time[[#This Row],[48]]+laps_times[[#This Row],[49]])</f>
        <v>8.8697685185185199E-2</v>
      </c>
      <c r="BG9" s="10">
        <f>IF(ISBLANK(laps_times[[#This Row],[50]]),"DNF",    rounds_cum_time[[#This Row],[49]]+laps_times[[#This Row],[50]])</f>
        <v>9.0652662037037049E-2</v>
      </c>
      <c r="BH9" s="10">
        <f>IF(ISBLANK(laps_times[[#This Row],[51]]),"DNF",    rounds_cum_time[[#This Row],[50]]+laps_times[[#This Row],[51]])</f>
        <v>9.2566435185185203E-2</v>
      </c>
      <c r="BI9" s="10">
        <f>IF(ISBLANK(laps_times[[#This Row],[52]]),"DNF",    rounds_cum_time[[#This Row],[51]]+laps_times[[#This Row],[52]])</f>
        <v>9.4487268518518533E-2</v>
      </c>
      <c r="BJ9" s="10">
        <f>IF(ISBLANK(laps_times[[#This Row],[53]]),"DNF",    rounds_cum_time[[#This Row],[52]]+laps_times[[#This Row],[53]])</f>
        <v>9.6434375000000017E-2</v>
      </c>
      <c r="BK9" s="10">
        <f>IF(ISBLANK(laps_times[[#This Row],[54]]),"DNF",    rounds_cum_time[[#This Row],[53]]+laps_times[[#This Row],[54]])</f>
        <v>9.8360300925925945E-2</v>
      </c>
      <c r="BL9" s="10">
        <f>IF(ISBLANK(laps_times[[#This Row],[55]]),"DNF",    rounds_cum_time[[#This Row],[54]]+laps_times[[#This Row],[55]])</f>
        <v>0.10030740740740743</v>
      </c>
      <c r="BM9" s="10">
        <f>IF(ISBLANK(laps_times[[#This Row],[56]]),"DNF",    rounds_cum_time[[#This Row],[55]]+laps_times[[#This Row],[56]])</f>
        <v>0.10226747685185188</v>
      </c>
      <c r="BN9" s="10">
        <f>IF(ISBLANK(laps_times[[#This Row],[57]]),"DNF",    rounds_cum_time[[#This Row],[56]]+laps_times[[#This Row],[57]])</f>
        <v>0.10423067129629632</v>
      </c>
      <c r="BO9" s="10">
        <f>IF(ISBLANK(laps_times[[#This Row],[58]]),"DNF",    rounds_cum_time[[#This Row],[57]]+laps_times[[#This Row],[58]])</f>
        <v>0.10623321759259262</v>
      </c>
      <c r="BP9" s="10">
        <f>IF(ISBLANK(laps_times[[#This Row],[59]]),"DNF",    rounds_cum_time[[#This Row],[58]]+laps_times[[#This Row],[59]])</f>
        <v>0.10824641203703707</v>
      </c>
      <c r="BQ9" s="10">
        <f>IF(ISBLANK(laps_times[[#This Row],[60]]),"DNF",    rounds_cum_time[[#This Row],[59]]+laps_times[[#This Row],[60]])</f>
        <v>0.11028425925925929</v>
      </c>
      <c r="BR9" s="10">
        <f>IF(ISBLANK(laps_times[[#This Row],[61]]),"DNF",    rounds_cum_time[[#This Row],[60]]+laps_times[[#This Row],[61]])</f>
        <v>0.11235810185185188</v>
      </c>
      <c r="BS9" s="10">
        <f>IF(ISBLANK(laps_times[[#This Row],[62]]),"DNF",    rounds_cum_time[[#This Row],[61]]+laps_times[[#This Row],[62]])</f>
        <v>0.11438078703703707</v>
      </c>
      <c r="BT9" s="10">
        <f>IF(ISBLANK(laps_times[[#This Row],[63]]),"DNF",    rounds_cum_time[[#This Row],[62]]+laps_times[[#This Row],[63]])</f>
        <v>0.11632615740740744</v>
      </c>
    </row>
    <row r="10" spans="2:72" x14ac:dyDescent="0.2">
      <c r="B10" s="5">
        <v>5</v>
      </c>
      <c r="C10" s="1">
        <v>91</v>
      </c>
      <c r="D10" s="1" t="s">
        <v>10</v>
      </c>
      <c r="E10" s="3">
        <v>1972</v>
      </c>
      <c r="F10" s="3" t="s">
        <v>1</v>
      </c>
      <c r="G10" s="3">
        <v>4</v>
      </c>
      <c r="H10" s="1" t="s">
        <v>11</v>
      </c>
      <c r="I10" s="18">
        <v>0.11950081018518517</v>
      </c>
      <c r="J10" s="10">
        <f>laps_times[[#This Row],[1]]</f>
        <v>2.0893518518518518E-3</v>
      </c>
      <c r="K10" s="10">
        <f>IF(ISBLANK(laps_times[[#This Row],[2]]),"DNF",    rounds_cum_time[[#This Row],[1]]+laps_times[[#This Row],[2]])</f>
        <v>3.8047453703703707E-3</v>
      </c>
      <c r="L10" s="10">
        <f>IF(ISBLANK(laps_times[[#This Row],[3]]),"DNF",    rounds_cum_time[[#This Row],[2]]+laps_times[[#This Row],[3]])</f>
        <v>5.5297453703703706E-3</v>
      </c>
      <c r="M10" s="10">
        <f>IF(ISBLANK(laps_times[[#This Row],[4]]),"DNF",    rounds_cum_time[[#This Row],[3]]+laps_times[[#This Row],[4]])</f>
        <v>7.2556712962962965E-3</v>
      </c>
      <c r="N10" s="10">
        <f>IF(ISBLANK(laps_times[[#This Row],[5]]),"DNF",    rounds_cum_time[[#This Row],[4]]+laps_times[[#This Row],[5]])</f>
        <v>8.9737268518518525E-3</v>
      </c>
      <c r="O10" s="10">
        <f>IF(ISBLANK(laps_times[[#This Row],[6]]),"DNF",    rounds_cum_time[[#This Row],[5]]+laps_times[[#This Row],[6]])</f>
        <v>1.0693981481481481E-2</v>
      </c>
      <c r="P10" s="10">
        <f>IF(ISBLANK(laps_times[[#This Row],[7]]),"DNF",    rounds_cum_time[[#This Row],[6]]+laps_times[[#This Row],[7]])</f>
        <v>1.2416666666666666E-2</v>
      </c>
      <c r="Q10" s="10">
        <f>IF(ISBLANK(laps_times[[#This Row],[8]]),"DNF",    rounds_cum_time[[#This Row],[7]]+laps_times[[#This Row],[8]])</f>
        <v>1.41625E-2</v>
      </c>
      <c r="R10" s="10">
        <f>IF(ISBLANK(laps_times[[#This Row],[9]]),"DNF",    rounds_cum_time[[#This Row],[8]]+laps_times[[#This Row],[9]])</f>
        <v>1.5898032407407406E-2</v>
      </c>
      <c r="S10" s="10">
        <f>IF(ISBLANK(laps_times[[#This Row],[10]]),"DNF",    rounds_cum_time[[#This Row],[9]]+laps_times[[#This Row],[10]])</f>
        <v>1.7647800925925924E-2</v>
      </c>
      <c r="T10" s="10">
        <f>IF(ISBLANK(laps_times[[#This Row],[11]]),"DNF",    rounds_cum_time[[#This Row],[10]]+laps_times[[#This Row],[11]])</f>
        <v>1.9399768518518518E-2</v>
      </c>
      <c r="U10" s="10">
        <f>IF(ISBLANK(laps_times[[#This Row],[12]]),"DNF",    rounds_cum_time[[#This Row],[11]]+laps_times[[#This Row],[12]])</f>
        <v>2.1138541666666667E-2</v>
      </c>
      <c r="V10" s="10">
        <f>IF(ISBLANK(laps_times[[#This Row],[13]]),"DNF",    rounds_cum_time[[#This Row],[12]]+laps_times[[#This Row],[13]])</f>
        <v>2.289710648148148E-2</v>
      </c>
      <c r="W10" s="10">
        <f>IF(ISBLANK(laps_times[[#This Row],[14]]),"DNF",    rounds_cum_time[[#This Row],[13]]+laps_times[[#This Row],[14]])</f>
        <v>2.469212962962963E-2</v>
      </c>
      <c r="X10" s="10">
        <f>IF(ISBLANK(laps_times[[#This Row],[15]]),"DNF",    rounds_cum_time[[#This Row],[14]]+laps_times[[#This Row],[15]])</f>
        <v>2.6503935185185186E-2</v>
      </c>
      <c r="Y10" s="10">
        <f>IF(ISBLANK(laps_times[[#This Row],[16]]),"DNF",    rounds_cum_time[[#This Row],[15]]+laps_times[[#This Row],[16]])</f>
        <v>2.8314583333333334E-2</v>
      </c>
      <c r="Z10" s="10">
        <f>IF(ISBLANK(laps_times[[#This Row],[17]]),"DNF",    rounds_cum_time[[#This Row],[16]]+laps_times[[#This Row],[17]])</f>
        <v>3.0130902777777777E-2</v>
      </c>
      <c r="AA10" s="10">
        <f>IF(ISBLANK(laps_times[[#This Row],[18]]),"DNF",    rounds_cum_time[[#This Row],[17]]+laps_times[[#This Row],[18]])</f>
        <v>3.1947337962962966E-2</v>
      </c>
      <c r="AB10" s="10">
        <f>IF(ISBLANK(laps_times[[#This Row],[19]]),"DNF",    rounds_cum_time[[#This Row],[18]]+laps_times[[#This Row],[19]])</f>
        <v>3.3736574074074079E-2</v>
      </c>
      <c r="AC10" s="10">
        <f>IF(ISBLANK(laps_times[[#This Row],[20]]),"DNF",    rounds_cum_time[[#This Row],[19]]+laps_times[[#This Row],[20]])</f>
        <v>3.5506250000000003E-2</v>
      </c>
      <c r="AD10" s="10">
        <f>IF(ISBLANK(laps_times[[#This Row],[21]]),"DNF",    rounds_cum_time[[#This Row],[20]]+laps_times[[#This Row],[21]])</f>
        <v>3.7303356481481482E-2</v>
      </c>
      <c r="AE10" s="10">
        <f>IF(ISBLANK(laps_times[[#This Row],[22]]),"DNF",    rounds_cum_time[[#This Row],[21]]+laps_times[[#This Row],[22]])</f>
        <v>3.9111574074074076E-2</v>
      </c>
      <c r="AF10" s="10">
        <f>IF(ISBLANK(laps_times[[#This Row],[23]]),"DNF",    rounds_cum_time[[#This Row],[22]]+laps_times[[#This Row],[23]])</f>
        <v>4.0945833333333334E-2</v>
      </c>
      <c r="AG10" s="10">
        <f>IF(ISBLANK(laps_times[[#This Row],[24]]),"DNF",    rounds_cum_time[[#This Row],[23]]+laps_times[[#This Row],[24]])</f>
        <v>4.2764351851851852E-2</v>
      </c>
      <c r="AH10" s="10">
        <f>IF(ISBLANK(laps_times[[#This Row],[25]]),"DNF",    rounds_cum_time[[#This Row],[24]]+laps_times[[#This Row],[25]])</f>
        <v>4.4561458333333331E-2</v>
      </c>
      <c r="AI10" s="10">
        <f>IF(ISBLANK(laps_times[[#This Row],[26]]),"DNF",    rounds_cum_time[[#This Row],[25]]+laps_times[[#This Row],[26]])</f>
        <v>4.6382754629629624E-2</v>
      </c>
      <c r="AJ10" s="10">
        <f>IF(ISBLANK(laps_times[[#This Row],[27]]),"DNF",    rounds_cum_time[[#This Row],[26]]+laps_times[[#This Row],[27]])</f>
        <v>4.8222337962962956E-2</v>
      </c>
      <c r="AK10" s="10">
        <f>IF(ISBLANK(laps_times[[#This Row],[28]]),"DNF",    rounds_cum_time[[#This Row],[27]]+laps_times[[#This Row],[28]])</f>
        <v>5.0064120370370363E-2</v>
      </c>
      <c r="AL10" s="10">
        <f>IF(ISBLANK(laps_times[[#This Row],[29]]),"DNF",    rounds_cum_time[[#This Row],[28]]+laps_times[[#This Row],[29]])</f>
        <v>5.1901620370370362E-2</v>
      </c>
      <c r="AM10" s="10">
        <f>IF(ISBLANK(laps_times[[#This Row],[30]]),"DNF",    rounds_cum_time[[#This Row],[29]]+laps_times[[#This Row],[30]])</f>
        <v>5.3734259259259252E-2</v>
      </c>
      <c r="AN10" s="10">
        <f>IF(ISBLANK(laps_times[[#This Row],[31]]),"DNF",    rounds_cum_time[[#This Row],[30]]+laps_times[[#This Row],[31]])</f>
        <v>5.5586689814814808E-2</v>
      </c>
      <c r="AO10" s="10">
        <f>IF(ISBLANK(laps_times[[#This Row],[32]]),"DNF",    rounds_cum_time[[#This Row],[31]]+laps_times[[#This Row],[32]])</f>
        <v>5.7444907407407403E-2</v>
      </c>
      <c r="AP10" s="10">
        <f>IF(ISBLANK(laps_times[[#This Row],[33]]),"DNF",    rounds_cum_time[[#This Row],[32]]+laps_times[[#This Row],[33]])</f>
        <v>5.9268287037037029E-2</v>
      </c>
      <c r="AQ10" s="10">
        <f>IF(ISBLANK(laps_times[[#This Row],[34]]),"DNF",    rounds_cum_time[[#This Row],[33]]+laps_times[[#This Row],[34]])</f>
        <v>6.1085300925925921E-2</v>
      </c>
      <c r="AR10" s="10">
        <f>IF(ISBLANK(laps_times[[#This Row],[35]]),"DNF",    rounds_cum_time[[#This Row],[34]]+laps_times[[#This Row],[35]])</f>
        <v>6.2963773148148147E-2</v>
      </c>
      <c r="AS10" s="10">
        <f>IF(ISBLANK(laps_times[[#This Row],[36]]),"DNF",    rounds_cum_time[[#This Row],[35]]+laps_times[[#This Row],[36]])</f>
        <v>6.4838194444444441E-2</v>
      </c>
      <c r="AT10" s="10">
        <f>IF(ISBLANK(laps_times[[#This Row],[37]]),"DNF",    rounds_cum_time[[#This Row],[36]]+laps_times[[#This Row],[37]])</f>
        <v>6.6709143518518518E-2</v>
      </c>
      <c r="AU10" s="10">
        <f>IF(ISBLANK(laps_times[[#This Row],[38]]),"DNF",    rounds_cum_time[[#This Row],[37]]+laps_times[[#This Row],[38]])</f>
        <v>6.8589351851851846E-2</v>
      </c>
      <c r="AV10" s="10">
        <f>IF(ISBLANK(laps_times[[#This Row],[39]]),"DNF",    rounds_cum_time[[#This Row],[38]]+laps_times[[#This Row],[39]])</f>
        <v>7.0501157407407408E-2</v>
      </c>
      <c r="AW10" s="10">
        <f>IF(ISBLANK(laps_times[[#This Row],[40]]),"DNF",    rounds_cum_time[[#This Row],[39]]+laps_times[[#This Row],[40]])</f>
        <v>7.2387847222222218E-2</v>
      </c>
      <c r="AX10" s="10">
        <f>IF(ISBLANK(laps_times[[#This Row],[41]]),"DNF",    rounds_cum_time[[#This Row],[40]]+laps_times[[#This Row],[41]])</f>
        <v>7.4276967592592585E-2</v>
      </c>
      <c r="AY10" s="10">
        <f>IF(ISBLANK(laps_times[[#This Row],[42]]),"DNF",    rounds_cum_time[[#This Row],[41]]+laps_times[[#This Row],[42]])</f>
        <v>7.6205555555555554E-2</v>
      </c>
      <c r="AZ10" s="10">
        <f>IF(ISBLANK(laps_times[[#This Row],[43]]),"DNF",    rounds_cum_time[[#This Row],[42]]+laps_times[[#This Row],[43]])</f>
        <v>7.8132638888888883E-2</v>
      </c>
      <c r="BA10" s="10">
        <f>IF(ISBLANK(laps_times[[#This Row],[44]]),"DNF",    rounds_cum_time[[#This Row],[43]]+laps_times[[#This Row],[44]])</f>
        <v>8.011516203703703E-2</v>
      </c>
      <c r="BB10" s="10">
        <f>IF(ISBLANK(laps_times[[#This Row],[45]]),"DNF",    rounds_cum_time[[#This Row],[44]]+laps_times[[#This Row],[45]])</f>
        <v>8.2082986111111103E-2</v>
      </c>
      <c r="BC10" s="10">
        <f>IF(ISBLANK(laps_times[[#This Row],[46]]),"DNF",    rounds_cum_time[[#This Row],[45]]+laps_times[[#This Row],[46]])</f>
        <v>8.4053124999999992E-2</v>
      </c>
      <c r="BD10" s="10">
        <f>IF(ISBLANK(laps_times[[#This Row],[47]]),"DNF",    rounds_cum_time[[#This Row],[46]]+laps_times[[#This Row],[47]])</f>
        <v>8.6061342592592585E-2</v>
      </c>
      <c r="BE10" s="10">
        <f>IF(ISBLANK(laps_times[[#This Row],[48]]),"DNF",    rounds_cum_time[[#This Row],[47]]+laps_times[[#This Row],[48]])</f>
        <v>8.8089004629629625E-2</v>
      </c>
      <c r="BF10" s="10">
        <f>IF(ISBLANK(laps_times[[#This Row],[49]]),"DNF",    rounds_cum_time[[#This Row],[48]]+laps_times[[#This Row],[49]])</f>
        <v>9.0097685185185183E-2</v>
      </c>
      <c r="BG10" s="10">
        <f>IF(ISBLANK(laps_times[[#This Row],[50]]),"DNF",    rounds_cum_time[[#This Row],[49]]+laps_times[[#This Row],[50]])</f>
        <v>9.2154513888888887E-2</v>
      </c>
      <c r="BH10" s="10">
        <f>IF(ISBLANK(laps_times[[#This Row],[51]]),"DNF",    rounds_cum_time[[#This Row],[50]]+laps_times[[#This Row],[51]])</f>
        <v>9.4233912037037029E-2</v>
      </c>
      <c r="BI10" s="10">
        <f>IF(ISBLANK(laps_times[[#This Row],[52]]),"DNF",    rounds_cum_time[[#This Row],[51]]+laps_times[[#This Row],[52]])</f>
        <v>9.6341203703703693E-2</v>
      </c>
      <c r="BJ10" s="10">
        <f>IF(ISBLANK(laps_times[[#This Row],[53]]),"DNF",    rounds_cum_time[[#This Row],[52]]+laps_times[[#This Row],[53]])</f>
        <v>9.8457986111111104E-2</v>
      </c>
      <c r="BK10" s="10">
        <f>IF(ISBLANK(laps_times[[#This Row],[54]]),"DNF",    rounds_cum_time[[#This Row],[53]]+laps_times[[#This Row],[54]])</f>
        <v>0.10064444444444444</v>
      </c>
      <c r="BL10" s="10">
        <f>IF(ISBLANK(laps_times[[#This Row],[55]]),"DNF",    rounds_cum_time[[#This Row],[54]]+laps_times[[#This Row],[55]])</f>
        <v>0.10281932870370369</v>
      </c>
      <c r="BM10" s="10">
        <f>IF(ISBLANK(laps_times[[#This Row],[56]]),"DNF",    rounds_cum_time[[#This Row],[55]]+laps_times[[#This Row],[56]])</f>
        <v>0.10504004629629629</v>
      </c>
      <c r="BN10" s="10">
        <f>IF(ISBLANK(laps_times[[#This Row],[57]]),"DNF",    rounds_cum_time[[#This Row],[56]]+laps_times[[#This Row],[57]])</f>
        <v>0.10727962962962963</v>
      </c>
      <c r="BO10" s="10">
        <f>IF(ISBLANK(laps_times[[#This Row],[58]]),"DNF",    rounds_cum_time[[#This Row],[57]]+laps_times[[#This Row],[58]])</f>
        <v>0.10942569444444444</v>
      </c>
      <c r="BP10" s="10">
        <f>IF(ISBLANK(laps_times[[#This Row],[59]]),"DNF",    rounds_cum_time[[#This Row],[58]]+laps_times[[#This Row],[59]])</f>
        <v>0.1115011574074074</v>
      </c>
      <c r="BQ10" s="10">
        <f>IF(ISBLANK(laps_times[[#This Row],[60]]),"DNF",    rounds_cum_time[[#This Row],[59]]+laps_times[[#This Row],[60]])</f>
        <v>0.11353472222222222</v>
      </c>
      <c r="BR10" s="10">
        <f>IF(ISBLANK(laps_times[[#This Row],[61]]),"DNF",    rounds_cum_time[[#This Row],[60]]+laps_times[[#This Row],[61]])</f>
        <v>0.11557083333333333</v>
      </c>
      <c r="BS10" s="10">
        <f>IF(ISBLANK(laps_times[[#This Row],[62]]),"DNF",    rounds_cum_time[[#This Row],[61]]+laps_times[[#This Row],[62]])</f>
        <v>0.11756006944444444</v>
      </c>
      <c r="BT10" s="10">
        <f>IF(ISBLANK(laps_times[[#This Row],[63]]),"DNF",    rounds_cum_time[[#This Row],[62]]+laps_times[[#This Row],[63]])</f>
        <v>0.11950115740740741</v>
      </c>
    </row>
    <row r="11" spans="2:72" x14ac:dyDescent="0.2">
      <c r="B11" s="5">
        <v>6</v>
      </c>
      <c r="C11" s="1">
        <v>20</v>
      </c>
      <c r="D11" s="1" t="s">
        <v>12</v>
      </c>
      <c r="E11" s="3">
        <v>1979</v>
      </c>
      <c r="F11" s="3" t="s">
        <v>8</v>
      </c>
      <c r="G11" s="3">
        <v>2</v>
      </c>
      <c r="I11" s="18">
        <v>0.11981863425925926</v>
      </c>
      <c r="J11" s="10">
        <f>laps_times[[#This Row],[1]]</f>
        <v>2.2967592592592592E-3</v>
      </c>
      <c r="K11" s="10">
        <f>IF(ISBLANK(laps_times[[#This Row],[2]]),"DNF",    rounds_cum_time[[#This Row],[1]]+laps_times[[#This Row],[2]])</f>
        <v>4.1312499999999995E-3</v>
      </c>
      <c r="L11" s="10">
        <f>IF(ISBLANK(laps_times[[#This Row],[3]]),"DNF",    rounds_cum_time[[#This Row],[2]]+laps_times[[#This Row],[3]])</f>
        <v>5.9998842592592586E-3</v>
      </c>
      <c r="M11" s="10">
        <f>IF(ISBLANK(laps_times[[#This Row],[4]]),"DNF",    rounds_cum_time[[#This Row],[3]]+laps_times[[#This Row],[4]])</f>
        <v>7.9053240740740733E-3</v>
      </c>
      <c r="N11" s="10">
        <f>IF(ISBLANK(laps_times[[#This Row],[5]]),"DNF",    rounds_cum_time[[#This Row],[4]]+laps_times[[#This Row],[5]])</f>
        <v>9.811342592592592E-3</v>
      </c>
      <c r="O11" s="10">
        <f>IF(ISBLANK(laps_times[[#This Row],[6]]),"DNF",    rounds_cum_time[[#This Row],[5]]+laps_times[[#This Row],[6]])</f>
        <v>1.1706018518518518E-2</v>
      </c>
      <c r="P11" s="10">
        <f>IF(ISBLANK(laps_times[[#This Row],[7]]),"DNF",    rounds_cum_time[[#This Row],[6]]+laps_times[[#This Row],[7]])</f>
        <v>1.3574421296296296E-2</v>
      </c>
      <c r="Q11" s="10">
        <f>IF(ISBLANK(laps_times[[#This Row],[8]]),"DNF",    rounds_cum_time[[#This Row],[7]]+laps_times[[#This Row],[8]])</f>
        <v>1.5485763888888889E-2</v>
      </c>
      <c r="R11" s="10">
        <f>IF(ISBLANK(laps_times[[#This Row],[9]]),"DNF",    rounds_cum_time[[#This Row],[8]]+laps_times[[#This Row],[9]])</f>
        <v>1.7375810185185185E-2</v>
      </c>
      <c r="S11" s="10">
        <f>IF(ISBLANK(laps_times[[#This Row],[10]]),"DNF",    rounds_cum_time[[#This Row],[9]]+laps_times[[#This Row],[10]])</f>
        <v>1.9269675925925926E-2</v>
      </c>
      <c r="T11" s="10">
        <f>IF(ISBLANK(laps_times[[#This Row],[11]]),"DNF",    rounds_cum_time[[#This Row],[10]]+laps_times[[#This Row],[11]])</f>
        <v>2.1162847222222222E-2</v>
      </c>
      <c r="U11" s="10">
        <f>IF(ISBLANK(laps_times[[#This Row],[12]]),"DNF",    rounds_cum_time[[#This Row],[11]]+laps_times[[#This Row],[12]])</f>
        <v>2.3043981481481481E-2</v>
      </c>
      <c r="V11" s="10">
        <f>IF(ISBLANK(laps_times[[#This Row],[13]]),"DNF",    rounds_cum_time[[#This Row],[12]]+laps_times[[#This Row],[13]])</f>
        <v>2.4926967592592591E-2</v>
      </c>
      <c r="W11" s="10">
        <f>IF(ISBLANK(laps_times[[#This Row],[14]]),"DNF",    rounds_cum_time[[#This Row],[13]]+laps_times[[#This Row],[14]])</f>
        <v>2.6844444444444442E-2</v>
      </c>
      <c r="X11" s="10">
        <f>IF(ISBLANK(laps_times[[#This Row],[15]]),"DNF",    rounds_cum_time[[#This Row],[14]]+laps_times[[#This Row],[15]])</f>
        <v>2.8765856481481479E-2</v>
      </c>
      <c r="Y11" s="10">
        <f>IF(ISBLANK(laps_times[[#This Row],[16]]),"DNF",    rounds_cum_time[[#This Row],[15]]+laps_times[[#This Row],[16]])</f>
        <v>3.0698726851851849E-2</v>
      </c>
      <c r="Z11" s="10">
        <f>IF(ISBLANK(laps_times[[#This Row],[17]]),"DNF",    rounds_cum_time[[#This Row],[16]]+laps_times[[#This Row],[17]])</f>
        <v>3.2591550925925923E-2</v>
      </c>
      <c r="AA11" s="10">
        <f>IF(ISBLANK(laps_times[[#This Row],[18]]),"DNF",    rounds_cum_time[[#This Row],[17]]+laps_times[[#This Row],[18]])</f>
        <v>3.4476157407407407E-2</v>
      </c>
      <c r="AB11" s="10">
        <f>IF(ISBLANK(laps_times[[#This Row],[19]]),"DNF",    rounds_cum_time[[#This Row],[18]]+laps_times[[#This Row],[19]])</f>
        <v>3.6383912037037038E-2</v>
      </c>
      <c r="AC11" s="10">
        <f>IF(ISBLANK(laps_times[[#This Row],[20]]),"DNF",    rounds_cum_time[[#This Row],[19]]+laps_times[[#This Row],[20]])</f>
        <v>3.8271064814814813E-2</v>
      </c>
      <c r="AD11" s="10">
        <f>IF(ISBLANK(laps_times[[#This Row],[21]]),"DNF",    rounds_cum_time[[#This Row],[20]]+laps_times[[#This Row],[21]])</f>
        <v>4.0160416666666664E-2</v>
      </c>
      <c r="AE11" s="10">
        <f>IF(ISBLANK(laps_times[[#This Row],[22]]),"DNF",    rounds_cum_time[[#This Row],[21]]+laps_times[[#This Row],[22]])</f>
        <v>4.2059143518518513E-2</v>
      </c>
      <c r="AF11" s="10">
        <f>IF(ISBLANK(laps_times[[#This Row],[23]]),"DNF",    rounds_cum_time[[#This Row],[22]]+laps_times[[#This Row],[23]])</f>
        <v>4.3952314814814812E-2</v>
      </c>
      <c r="AG11" s="10">
        <f>IF(ISBLANK(laps_times[[#This Row],[24]]),"DNF",    rounds_cum_time[[#This Row],[23]]+laps_times[[#This Row],[24]])</f>
        <v>4.5872337962962959E-2</v>
      </c>
      <c r="AH11" s="10">
        <f>IF(ISBLANK(laps_times[[#This Row],[25]]),"DNF",    rounds_cum_time[[#This Row],[24]]+laps_times[[#This Row],[25]])</f>
        <v>4.7756481481481476E-2</v>
      </c>
      <c r="AI11" s="10">
        <f>IF(ISBLANK(laps_times[[#This Row],[26]]),"DNF",    rounds_cum_time[[#This Row],[25]]+laps_times[[#This Row],[26]])</f>
        <v>4.9669097222222215E-2</v>
      </c>
      <c r="AJ11" s="10">
        <f>IF(ISBLANK(laps_times[[#This Row],[27]]),"DNF",    rounds_cum_time[[#This Row],[26]]+laps_times[[#This Row],[27]])</f>
        <v>5.1585532407407403E-2</v>
      </c>
      <c r="AK11" s="10">
        <f>IF(ISBLANK(laps_times[[#This Row],[28]]),"DNF",    rounds_cum_time[[#This Row],[27]]+laps_times[[#This Row],[28]])</f>
        <v>5.346782407407407E-2</v>
      </c>
      <c r="AL11" s="10">
        <f>IF(ISBLANK(laps_times[[#This Row],[29]]),"DNF",    rounds_cum_time[[#This Row],[28]]+laps_times[[#This Row],[29]])</f>
        <v>5.5400925925925923E-2</v>
      </c>
      <c r="AM11" s="10">
        <f>IF(ISBLANK(laps_times[[#This Row],[30]]),"DNF",    rounds_cum_time[[#This Row],[29]]+laps_times[[#This Row],[30]])</f>
        <v>5.7315509259259254E-2</v>
      </c>
      <c r="AN11" s="10">
        <f>IF(ISBLANK(laps_times[[#This Row],[31]]),"DNF",    rounds_cum_time[[#This Row],[30]]+laps_times[[#This Row],[31]])</f>
        <v>5.9211458333333328E-2</v>
      </c>
      <c r="AO11" s="10">
        <f>IF(ISBLANK(laps_times[[#This Row],[32]]),"DNF",    rounds_cum_time[[#This Row],[31]]+laps_times[[#This Row],[32]])</f>
        <v>6.1095138888888886E-2</v>
      </c>
      <c r="AP11" s="10">
        <f>IF(ISBLANK(laps_times[[#This Row],[33]]),"DNF",    rounds_cum_time[[#This Row],[32]]+laps_times[[#This Row],[33]])</f>
        <v>6.3005439814814809E-2</v>
      </c>
      <c r="AQ11" s="10">
        <f>IF(ISBLANK(laps_times[[#This Row],[34]]),"DNF",    rounds_cum_time[[#This Row],[33]]+laps_times[[#This Row],[34]])</f>
        <v>6.4892592592592585E-2</v>
      </c>
      <c r="AR11" s="10">
        <f>IF(ISBLANK(laps_times[[#This Row],[35]]),"DNF",    rounds_cum_time[[#This Row],[34]]+laps_times[[#This Row],[35]])</f>
        <v>6.6755324074074071E-2</v>
      </c>
      <c r="AS11" s="10">
        <f>IF(ISBLANK(laps_times[[#This Row],[36]]),"DNF",    rounds_cum_time[[#This Row],[35]]+laps_times[[#This Row],[36]])</f>
        <v>6.8639120370370371E-2</v>
      </c>
      <c r="AT11" s="10">
        <f>IF(ISBLANK(laps_times[[#This Row],[37]]),"DNF",    rounds_cum_time[[#This Row],[36]]+laps_times[[#This Row],[37]])</f>
        <v>7.0511111111111108E-2</v>
      </c>
      <c r="AU11" s="10">
        <f>IF(ISBLANK(laps_times[[#This Row],[38]]),"DNF",    rounds_cum_time[[#This Row],[37]]+laps_times[[#This Row],[38]])</f>
        <v>7.2387731481481477E-2</v>
      </c>
      <c r="AV11" s="10">
        <f>IF(ISBLANK(laps_times[[#This Row],[39]]),"DNF",    rounds_cum_time[[#This Row],[38]]+laps_times[[#This Row],[39]])</f>
        <v>7.4278587962962953E-2</v>
      </c>
      <c r="AW11" s="10">
        <f>IF(ISBLANK(laps_times[[#This Row],[40]]),"DNF",    rounds_cum_time[[#This Row],[39]]+laps_times[[#This Row],[40]])</f>
        <v>7.6212268518518506E-2</v>
      </c>
      <c r="AX11" s="10">
        <f>IF(ISBLANK(laps_times[[#This Row],[41]]),"DNF",    rounds_cum_time[[#This Row],[40]]+laps_times[[#This Row],[41]])</f>
        <v>7.8136226851851842E-2</v>
      </c>
      <c r="AY11" s="10">
        <f>IF(ISBLANK(laps_times[[#This Row],[42]]),"DNF",    rounds_cum_time[[#This Row],[41]]+laps_times[[#This Row],[42]])</f>
        <v>8.003171296296295E-2</v>
      </c>
      <c r="AZ11" s="10">
        <f>IF(ISBLANK(laps_times[[#This Row],[43]]),"DNF",    rounds_cum_time[[#This Row],[42]]+laps_times[[#This Row],[43]])</f>
        <v>8.1896296296296286E-2</v>
      </c>
      <c r="BA11" s="10">
        <f>IF(ISBLANK(laps_times[[#This Row],[44]]),"DNF",    rounds_cum_time[[#This Row],[43]]+laps_times[[#This Row],[44]])</f>
        <v>8.3770370370370356E-2</v>
      </c>
      <c r="BB11" s="10">
        <f>IF(ISBLANK(laps_times[[#This Row],[45]]),"DNF",    rounds_cum_time[[#This Row],[44]]+laps_times[[#This Row],[45]])</f>
        <v>8.5661458333333315E-2</v>
      </c>
      <c r="BC11" s="10">
        <f>IF(ISBLANK(laps_times[[#This Row],[46]]),"DNF",    rounds_cum_time[[#This Row],[45]]+laps_times[[#This Row],[46]])</f>
        <v>8.7573263888888878E-2</v>
      </c>
      <c r="BD11" s="10">
        <f>IF(ISBLANK(laps_times[[#This Row],[47]]),"DNF",    rounds_cum_time[[#This Row],[46]]+laps_times[[#This Row],[47]])</f>
        <v>8.9483912037037025E-2</v>
      </c>
      <c r="BE11" s="10">
        <f>IF(ISBLANK(laps_times[[#This Row],[48]]),"DNF",    rounds_cum_time[[#This Row],[47]]+laps_times[[#This Row],[48]])</f>
        <v>9.1377083333333317E-2</v>
      </c>
      <c r="BF11" s="10">
        <f>IF(ISBLANK(laps_times[[#This Row],[49]]),"DNF",    rounds_cum_time[[#This Row],[48]]+laps_times[[#This Row],[49]])</f>
        <v>9.3240393518518497E-2</v>
      </c>
      <c r="BG11" s="10">
        <f>IF(ISBLANK(laps_times[[#This Row],[50]]),"DNF",    rounds_cum_time[[#This Row],[49]]+laps_times[[#This Row],[50]])</f>
        <v>9.5109953703703676E-2</v>
      </c>
      <c r="BH11" s="10">
        <f>IF(ISBLANK(laps_times[[#This Row],[51]]),"DNF",    rounds_cum_time[[#This Row],[50]]+laps_times[[#This Row],[51]])</f>
        <v>9.7025462962962938E-2</v>
      </c>
      <c r="BI11" s="10">
        <f>IF(ISBLANK(laps_times[[#This Row],[52]]),"DNF",    rounds_cum_time[[#This Row],[51]]+laps_times[[#This Row],[52]])</f>
        <v>9.8932870370370352E-2</v>
      </c>
      <c r="BJ11" s="10">
        <f>IF(ISBLANK(laps_times[[#This Row],[53]]),"DNF",    rounds_cum_time[[#This Row],[52]]+laps_times[[#This Row],[53]])</f>
        <v>0.10081886574074073</v>
      </c>
      <c r="BK11" s="10">
        <f>IF(ISBLANK(laps_times[[#This Row],[54]]),"DNF",    rounds_cum_time[[#This Row],[53]]+laps_times[[#This Row],[54]])</f>
        <v>0.10273263888888888</v>
      </c>
      <c r="BL11" s="10">
        <f>IF(ISBLANK(laps_times[[#This Row],[55]]),"DNF",    rounds_cum_time[[#This Row],[54]]+laps_times[[#This Row],[55]])</f>
        <v>0.1046267361111111</v>
      </c>
      <c r="BM11" s="10">
        <f>IF(ISBLANK(laps_times[[#This Row],[56]]),"DNF",    rounds_cum_time[[#This Row],[55]]+laps_times[[#This Row],[56]])</f>
        <v>0.10651817129629629</v>
      </c>
      <c r="BN11" s="10">
        <f>IF(ISBLANK(laps_times[[#This Row],[57]]),"DNF",    rounds_cum_time[[#This Row],[56]]+laps_times[[#This Row],[57]])</f>
        <v>0.10844247685185185</v>
      </c>
      <c r="BO11" s="10">
        <f>IF(ISBLANK(laps_times[[#This Row],[58]]),"DNF",    rounds_cum_time[[#This Row],[57]]+laps_times[[#This Row],[58]])</f>
        <v>0.11030115740740741</v>
      </c>
      <c r="BP11" s="10">
        <f>IF(ISBLANK(laps_times[[#This Row],[59]]),"DNF",    rounds_cum_time[[#This Row],[58]]+laps_times[[#This Row],[59]])</f>
        <v>0.11219710648148148</v>
      </c>
      <c r="BQ11" s="10">
        <f>IF(ISBLANK(laps_times[[#This Row],[60]]),"DNF",    rounds_cum_time[[#This Row],[59]]+laps_times[[#This Row],[60]])</f>
        <v>0.11414490740740742</v>
      </c>
      <c r="BR11" s="10">
        <f>IF(ISBLANK(laps_times[[#This Row],[61]]),"DNF",    rounds_cum_time[[#This Row],[60]]+laps_times[[#This Row],[61]])</f>
        <v>0.11606608796296297</v>
      </c>
      <c r="BS11" s="10">
        <f>IF(ISBLANK(laps_times[[#This Row],[62]]),"DNF",    rounds_cum_time[[#This Row],[61]]+laps_times[[#This Row],[62]])</f>
        <v>0.11796724537037039</v>
      </c>
      <c r="BT11" s="10">
        <f>IF(ISBLANK(laps_times[[#This Row],[63]]),"DNF",    rounds_cum_time[[#This Row],[62]]+laps_times[[#This Row],[63]])</f>
        <v>0.1198189814814815</v>
      </c>
    </row>
    <row r="12" spans="2:72" x14ac:dyDescent="0.2">
      <c r="B12" s="5">
        <v>7</v>
      </c>
      <c r="C12" s="1">
        <v>11</v>
      </c>
      <c r="D12" s="1" t="s">
        <v>13</v>
      </c>
      <c r="E12" s="3">
        <v>1969</v>
      </c>
      <c r="F12" s="3" t="s">
        <v>1</v>
      </c>
      <c r="G12" s="3">
        <v>5</v>
      </c>
      <c r="H12" s="1" t="s">
        <v>14</v>
      </c>
      <c r="I12" s="18">
        <v>0.12041631944444446</v>
      </c>
      <c r="J12" s="10">
        <f>laps_times[[#This Row],[1]]</f>
        <v>2.2056712962962963E-3</v>
      </c>
      <c r="K12" s="10">
        <f>IF(ISBLANK(laps_times[[#This Row],[2]]),"DNF",    rounds_cum_time[[#This Row],[1]]+laps_times[[#This Row],[2]])</f>
        <v>4.0503472222222225E-3</v>
      </c>
      <c r="L12" s="10">
        <f>IF(ISBLANK(laps_times[[#This Row],[3]]),"DNF",    rounds_cum_time[[#This Row],[2]]+laps_times[[#This Row],[3]])</f>
        <v>5.8814814814814823E-3</v>
      </c>
      <c r="M12" s="10">
        <f>IF(ISBLANK(laps_times[[#This Row],[4]]),"DNF",    rounds_cum_time[[#This Row],[3]]+laps_times[[#This Row],[4]])</f>
        <v>7.7690972222222232E-3</v>
      </c>
      <c r="N12" s="10">
        <f>IF(ISBLANK(laps_times[[#This Row],[5]]),"DNF",    rounds_cum_time[[#This Row],[4]]+laps_times[[#This Row],[5]])</f>
        <v>9.603240740740742E-3</v>
      </c>
      <c r="O12" s="10">
        <f>IF(ISBLANK(laps_times[[#This Row],[6]]),"DNF",    rounds_cum_time[[#This Row],[5]]+laps_times[[#This Row],[6]])</f>
        <v>1.1447106481481483E-2</v>
      </c>
      <c r="P12" s="10">
        <f>IF(ISBLANK(laps_times[[#This Row],[7]]),"DNF",    rounds_cum_time[[#This Row],[6]]+laps_times[[#This Row],[7]])</f>
        <v>1.3322916666666669E-2</v>
      </c>
      <c r="Q12" s="10">
        <f>IF(ISBLANK(laps_times[[#This Row],[8]]),"DNF",    rounds_cum_time[[#This Row],[7]]+laps_times[[#This Row],[8]])</f>
        <v>1.5185763888888891E-2</v>
      </c>
      <c r="R12" s="10">
        <f>IF(ISBLANK(laps_times[[#This Row],[9]]),"DNF",    rounds_cum_time[[#This Row],[8]]+laps_times[[#This Row],[9]])</f>
        <v>1.7030324074074076E-2</v>
      </c>
      <c r="S12" s="10">
        <f>IF(ISBLANK(laps_times[[#This Row],[10]]),"DNF",    rounds_cum_time[[#This Row],[9]]+laps_times[[#This Row],[10]])</f>
        <v>1.8854745370370372E-2</v>
      </c>
      <c r="T12" s="10">
        <f>IF(ISBLANK(laps_times[[#This Row],[11]]),"DNF",    rounds_cum_time[[#This Row],[10]]+laps_times[[#This Row],[11]])</f>
        <v>2.0695717592592595E-2</v>
      </c>
      <c r="U12" s="10">
        <f>IF(ISBLANK(laps_times[[#This Row],[12]]),"DNF",    rounds_cum_time[[#This Row],[11]]+laps_times[[#This Row],[12]])</f>
        <v>2.256018518518519E-2</v>
      </c>
      <c r="V12" s="10">
        <f>IF(ISBLANK(laps_times[[#This Row],[13]]),"DNF",    rounds_cum_time[[#This Row],[12]]+laps_times[[#This Row],[13]])</f>
        <v>2.4444675925925932E-2</v>
      </c>
      <c r="W12" s="10">
        <f>IF(ISBLANK(laps_times[[#This Row],[14]]),"DNF",    rounds_cum_time[[#This Row],[13]]+laps_times[[#This Row],[14]])</f>
        <v>2.6321180555555563E-2</v>
      </c>
      <c r="X12" s="10">
        <f>IF(ISBLANK(laps_times[[#This Row],[15]]),"DNF",    rounds_cum_time[[#This Row],[14]]+laps_times[[#This Row],[15]])</f>
        <v>2.8155671296296304E-2</v>
      </c>
      <c r="Y12" s="10">
        <f>IF(ISBLANK(laps_times[[#This Row],[16]]),"DNF",    rounds_cum_time[[#This Row],[15]]+laps_times[[#This Row],[16]])</f>
        <v>3.0004050925925934E-2</v>
      </c>
      <c r="Z12" s="10">
        <f>IF(ISBLANK(laps_times[[#This Row],[17]]),"DNF",    rounds_cum_time[[#This Row],[16]]+laps_times[[#This Row],[17]])</f>
        <v>3.1840393518518528E-2</v>
      </c>
      <c r="AA12" s="10">
        <f>IF(ISBLANK(laps_times[[#This Row],[18]]),"DNF",    rounds_cum_time[[#This Row],[17]]+laps_times[[#This Row],[18]])</f>
        <v>3.3693171296296308E-2</v>
      </c>
      <c r="AB12" s="10">
        <f>IF(ISBLANK(laps_times[[#This Row],[19]]),"DNF",    rounds_cum_time[[#This Row],[18]]+laps_times[[#This Row],[19]])</f>
        <v>3.5527662037037049E-2</v>
      </c>
      <c r="AC12" s="10">
        <f>IF(ISBLANK(laps_times[[#This Row],[20]]),"DNF",    rounds_cum_time[[#This Row],[19]]+laps_times[[#This Row],[20]])</f>
        <v>3.7386342592592603E-2</v>
      </c>
      <c r="AD12" s="10">
        <f>IF(ISBLANK(laps_times[[#This Row],[21]]),"DNF",    rounds_cum_time[[#This Row],[20]]+laps_times[[#This Row],[21]])</f>
        <v>3.9228472222222234E-2</v>
      </c>
      <c r="AE12" s="10">
        <f>IF(ISBLANK(laps_times[[#This Row],[22]]),"DNF",    rounds_cum_time[[#This Row],[21]]+laps_times[[#This Row],[22]])</f>
        <v>4.107650462962964E-2</v>
      </c>
      <c r="AF12" s="10">
        <f>IF(ISBLANK(laps_times[[#This Row],[23]]),"DNF",    rounds_cum_time[[#This Row],[22]]+laps_times[[#This Row],[23]])</f>
        <v>4.2955208333333342E-2</v>
      </c>
      <c r="AG12" s="10">
        <f>IF(ISBLANK(laps_times[[#This Row],[24]]),"DNF",    rounds_cum_time[[#This Row],[23]]+laps_times[[#This Row],[24]])</f>
        <v>4.4822685185185195E-2</v>
      </c>
      <c r="AH12" s="10">
        <f>IF(ISBLANK(laps_times[[#This Row],[25]]),"DNF",    rounds_cum_time[[#This Row],[24]]+laps_times[[#This Row],[25]])</f>
        <v>4.66732638888889E-2</v>
      </c>
      <c r="AI12" s="10">
        <f>IF(ISBLANK(laps_times[[#This Row],[26]]),"DNF",    rounds_cum_time[[#This Row],[25]]+laps_times[[#This Row],[26]])</f>
        <v>4.8532291666666678E-2</v>
      </c>
      <c r="AJ12" s="10">
        <f>IF(ISBLANK(laps_times[[#This Row],[27]]),"DNF",    rounds_cum_time[[#This Row],[26]]+laps_times[[#This Row],[27]])</f>
        <v>5.0420138888888903E-2</v>
      </c>
      <c r="AK12" s="10">
        <f>IF(ISBLANK(laps_times[[#This Row],[28]]),"DNF",    rounds_cum_time[[#This Row],[27]]+laps_times[[#This Row],[28]])</f>
        <v>5.2305787037037053E-2</v>
      </c>
      <c r="AL12" s="10">
        <f>IF(ISBLANK(laps_times[[#This Row],[29]]),"DNF",    rounds_cum_time[[#This Row],[28]]+laps_times[[#This Row],[29]])</f>
        <v>5.4218171296296309E-2</v>
      </c>
      <c r="AM12" s="10">
        <f>IF(ISBLANK(laps_times[[#This Row],[30]]),"DNF",    rounds_cum_time[[#This Row],[29]]+laps_times[[#This Row],[30]])</f>
        <v>5.6115972222222234E-2</v>
      </c>
      <c r="AN12" s="10">
        <f>IF(ISBLANK(laps_times[[#This Row],[31]]),"DNF",    rounds_cum_time[[#This Row],[30]]+laps_times[[#This Row],[31]])</f>
        <v>5.7974305555555564E-2</v>
      </c>
      <c r="AO12" s="10">
        <f>IF(ISBLANK(laps_times[[#This Row],[32]]),"DNF",    rounds_cum_time[[#This Row],[31]]+laps_times[[#This Row],[32]])</f>
        <v>5.9846180555555566E-2</v>
      </c>
      <c r="AP12" s="10">
        <f>IF(ISBLANK(laps_times[[#This Row],[33]]),"DNF",    rounds_cum_time[[#This Row],[32]]+laps_times[[#This Row],[33]])</f>
        <v>6.170671296296297E-2</v>
      </c>
      <c r="AQ12" s="10">
        <f>IF(ISBLANK(laps_times[[#This Row],[34]]),"DNF",    rounds_cum_time[[#This Row],[33]]+laps_times[[#This Row],[34]])</f>
        <v>6.3573263888888898E-2</v>
      </c>
      <c r="AR12" s="10">
        <f>IF(ISBLANK(laps_times[[#This Row],[35]]),"DNF",    rounds_cum_time[[#This Row],[34]]+laps_times[[#This Row],[35]])</f>
        <v>6.5462962962962973E-2</v>
      </c>
      <c r="AS12" s="10">
        <f>IF(ISBLANK(laps_times[[#This Row],[36]]),"DNF",    rounds_cum_time[[#This Row],[35]]+laps_times[[#This Row],[36]])</f>
        <v>6.7348263888888898E-2</v>
      </c>
      <c r="AT12" s="10">
        <f>IF(ISBLANK(laps_times[[#This Row],[37]]),"DNF",    rounds_cum_time[[#This Row],[36]]+laps_times[[#This Row],[37]])</f>
        <v>6.9254976851851863E-2</v>
      </c>
      <c r="AU12" s="10">
        <f>IF(ISBLANK(laps_times[[#This Row],[38]]),"DNF",    rounds_cum_time[[#This Row],[37]]+laps_times[[#This Row],[38]])</f>
        <v>7.1162500000000017E-2</v>
      </c>
      <c r="AV12" s="10">
        <f>IF(ISBLANK(laps_times[[#This Row],[39]]),"DNF",    rounds_cum_time[[#This Row],[38]]+laps_times[[#This Row],[39]])</f>
        <v>7.3065509259259281E-2</v>
      </c>
      <c r="AW12" s="10">
        <f>IF(ISBLANK(laps_times[[#This Row],[40]]),"DNF",    rounds_cum_time[[#This Row],[39]]+laps_times[[#This Row],[40]])</f>
        <v>7.4983564814814843E-2</v>
      </c>
      <c r="AX12" s="10">
        <f>IF(ISBLANK(laps_times[[#This Row],[41]]),"DNF",    rounds_cum_time[[#This Row],[40]]+laps_times[[#This Row],[41]])</f>
        <v>7.6893865740740766E-2</v>
      </c>
      <c r="AY12" s="10">
        <f>IF(ISBLANK(laps_times[[#This Row],[42]]),"DNF",    rounds_cum_time[[#This Row],[41]]+laps_times[[#This Row],[42]])</f>
        <v>7.8803240740740771E-2</v>
      </c>
      <c r="AZ12" s="10">
        <f>IF(ISBLANK(laps_times[[#This Row],[43]]),"DNF",    rounds_cum_time[[#This Row],[42]]+laps_times[[#This Row],[43]])</f>
        <v>8.0724884259259291E-2</v>
      </c>
      <c r="BA12" s="10">
        <f>IF(ISBLANK(laps_times[[#This Row],[44]]),"DNF",    rounds_cum_time[[#This Row],[43]]+laps_times[[#This Row],[44]])</f>
        <v>8.2675115740740768E-2</v>
      </c>
      <c r="BB12" s="10">
        <f>IF(ISBLANK(laps_times[[#This Row],[45]]),"DNF",    rounds_cum_time[[#This Row],[44]]+laps_times[[#This Row],[45]])</f>
        <v>8.4634143518518543E-2</v>
      </c>
      <c r="BC12" s="10">
        <f>IF(ISBLANK(laps_times[[#This Row],[46]]),"DNF",    rounds_cum_time[[#This Row],[45]]+laps_times[[#This Row],[46]])</f>
        <v>8.6544328703703724E-2</v>
      </c>
      <c r="BD12" s="10">
        <f>IF(ISBLANK(laps_times[[#This Row],[47]]),"DNF",    rounds_cum_time[[#This Row],[46]]+laps_times[[#This Row],[47]])</f>
        <v>8.847824074074076E-2</v>
      </c>
      <c r="BE12" s="10">
        <f>IF(ISBLANK(laps_times[[#This Row],[48]]),"DNF",    rounds_cum_time[[#This Row],[47]]+laps_times[[#This Row],[48]])</f>
        <v>9.0442939814814841E-2</v>
      </c>
      <c r="BF12" s="10">
        <f>IF(ISBLANK(laps_times[[#This Row],[49]]),"DNF",    rounds_cum_time[[#This Row],[48]]+laps_times[[#This Row],[49]])</f>
        <v>9.2398032407407432E-2</v>
      </c>
      <c r="BG12" s="10">
        <f>IF(ISBLANK(laps_times[[#This Row],[50]]),"DNF",    rounds_cum_time[[#This Row],[49]]+laps_times[[#This Row],[50]])</f>
        <v>9.4336342592592617E-2</v>
      </c>
      <c r="BH12" s="10">
        <f>IF(ISBLANK(laps_times[[#This Row],[51]]),"DNF",    rounds_cum_time[[#This Row],[50]]+laps_times[[#This Row],[51]])</f>
        <v>9.6236342592592616E-2</v>
      </c>
      <c r="BI12" s="10">
        <f>IF(ISBLANK(laps_times[[#This Row],[52]]),"DNF",    rounds_cum_time[[#This Row],[51]]+laps_times[[#This Row],[52]])</f>
        <v>9.8179050925925951E-2</v>
      </c>
      <c r="BJ12" s="10">
        <f>IF(ISBLANK(laps_times[[#This Row],[53]]),"DNF",    rounds_cum_time[[#This Row],[52]]+laps_times[[#This Row],[53]])</f>
        <v>0.10014918981481484</v>
      </c>
      <c r="BK12" s="10">
        <f>IF(ISBLANK(laps_times[[#This Row],[54]]),"DNF",    rounds_cum_time[[#This Row],[53]]+laps_times[[#This Row],[54]])</f>
        <v>0.10215185185185188</v>
      </c>
      <c r="BL12" s="10">
        <f>IF(ISBLANK(laps_times[[#This Row],[55]]),"DNF",    rounds_cum_time[[#This Row],[54]]+laps_times[[#This Row],[55]])</f>
        <v>0.10418865740740743</v>
      </c>
      <c r="BM12" s="10">
        <f>IF(ISBLANK(laps_times[[#This Row],[56]]),"DNF",    rounds_cum_time[[#This Row],[55]]+laps_times[[#This Row],[56]])</f>
        <v>0.10618043981481484</v>
      </c>
      <c r="BN12" s="10">
        <f>IF(ISBLANK(laps_times[[#This Row],[57]]),"DNF",    rounds_cum_time[[#This Row],[56]]+laps_times[[#This Row],[57]])</f>
        <v>0.10816909722222225</v>
      </c>
      <c r="BO12" s="10">
        <f>IF(ISBLANK(laps_times[[#This Row],[58]]),"DNF",    rounds_cum_time[[#This Row],[57]]+laps_times[[#This Row],[58]])</f>
        <v>0.11020625000000002</v>
      </c>
      <c r="BP12" s="10">
        <f>IF(ISBLANK(laps_times[[#This Row],[59]]),"DNF",    rounds_cum_time[[#This Row],[58]]+laps_times[[#This Row],[59]])</f>
        <v>0.11223090277777779</v>
      </c>
      <c r="BQ12" s="10">
        <f>IF(ISBLANK(laps_times[[#This Row],[60]]),"DNF",    rounds_cum_time[[#This Row],[59]]+laps_times[[#This Row],[60]])</f>
        <v>0.11425115740740742</v>
      </c>
      <c r="BR12" s="10">
        <f>IF(ISBLANK(laps_times[[#This Row],[61]]),"DNF",    rounds_cum_time[[#This Row],[60]]+laps_times[[#This Row],[61]])</f>
        <v>0.11631921296296298</v>
      </c>
      <c r="BS12" s="10">
        <f>IF(ISBLANK(laps_times[[#This Row],[62]]),"DNF",    rounds_cum_time[[#This Row],[61]]+laps_times[[#This Row],[62]])</f>
        <v>0.1183508101851852</v>
      </c>
      <c r="BT12" s="10">
        <f>IF(ISBLANK(laps_times[[#This Row],[63]]),"DNF",    rounds_cum_time[[#This Row],[62]]+laps_times[[#This Row],[63]])</f>
        <v>0.12041678240740743</v>
      </c>
    </row>
    <row r="13" spans="2:72" x14ac:dyDescent="0.2">
      <c r="B13" s="5">
        <v>8</v>
      </c>
      <c r="C13" s="1">
        <v>23</v>
      </c>
      <c r="D13" s="1" t="s">
        <v>15</v>
      </c>
      <c r="E13" s="3">
        <v>1979</v>
      </c>
      <c r="F13" s="3" t="s">
        <v>8</v>
      </c>
      <c r="G13" s="3">
        <v>3</v>
      </c>
      <c r="I13" s="18">
        <v>0.1217068287037037</v>
      </c>
      <c r="J13" s="10">
        <f>laps_times[[#This Row],[1]]</f>
        <v>2.2969907407407405E-3</v>
      </c>
      <c r="K13" s="10">
        <f>IF(ISBLANK(laps_times[[#This Row],[2]]),"DNF",    rounds_cum_time[[#This Row],[1]]+laps_times[[#This Row],[2]])</f>
        <v>4.0739583333333331E-3</v>
      </c>
      <c r="L13" s="10">
        <f>IF(ISBLANK(laps_times[[#This Row],[3]]),"DNF",    rounds_cum_time[[#This Row],[2]]+laps_times[[#This Row],[3]])</f>
        <v>5.8603009259259259E-3</v>
      </c>
      <c r="M13" s="10">
        <f>IF(ISBLANK(laps_times[[#This Row],[4]]),"DNF",    rounds_cum_time[[#This Row],[3]]+laps_times[[#This Row],[4]])</f>
        <v>7.6841435185185181E-3</v>
      </c>
      <c r="N13" s="10">
        <f>IF(ISBLANK(laps_times[[#This Row],[5]]),"DNF",    rounds_cum_time[[#This Row],[4]]+laps_times[[#This Row],[5]])</f>
        <v>9.4821759259259251E-3</v>
      </c>
      <c r="O13" s="10">
        <f>IF(ISBLANK(laps_times[[#This Row],[6]]),"DNF",    rounds_cum_time[[#This Row],[5]]+laps_times[[#This Row],[6]])</f>
        <v>1.1316666666666666E-2</v>
      </c>
      <c r="P13" s="10">
        <f>IF(ISBLANK(laps_times[[#This Row],[7]]),"DNF",    rounds_cum_time[[#This Row],[6]]+laps_times[[#This Row],[7]])</f>
        <v>1.3167013888888888E-2</v>
      </c>
      <c r="Q13" s="10">
        <f>IF(ISBLANK(laps_times[[#This Row],[8]]),"DNF",    rounds_cum_time[[#This Row],[7]]+laps_times[[#This Row],[8]])</f>
        <v>1.5008101851851851E-2</v>
      </c>
      <c r="R13" s="10">
        <f>IF(ISBLANK(laps_times[[#This Row],[9]]),"DNF",    rounds_cum_time[[#This Row],[8]]+laps_times[[#This Row],[9]])</f>
        <v>1.6824305555555554E-2</v>
      </c>
      <c r="S13" s="10">
        <f>IF(ISBLANK(laps_times[[#This Row],[10]]),"DNF",    rounds_cum_time[[#This Row],[9]]+laps_times[[#This Row],[10]])</f>
        <v>1.8654629629629629E-2</v>
      </c>
      <c r="T13" s="10">
        <f>IF(ISBLANK(laps_times[[#This Row],[11]]),"DNF",    rounds_cum_time[[#This Row],[10]]+laps_times[[#This Row],[11]])</f>
        <v>2.0483912037037037E-2</v>
      </c>
      <c r="U13" s="10">
        <f>IF(ISBLANK(laps_times[[#This Row],[12]]),"DNF",    rounds_cum_time[[#This Row],[11]]+laps_times[[#This Row],[12]])</f>
        <v>2.2508912037037036E-2</v>
      </c>
      <c r="V13" s="10">
        <f>IF(ISBLANK(laps_times[[#This Row],[13]]),"DNF",    rounds_cum_time[[#This Row],[12]]+laps_times[[#This Row],[13]])</f>
        <v>2.4344097222222222E-2</v>
      </c>
      <c r="W13" s="10">
        <f>IF(ISBLANK(laps_times[[#This Row],[14]]),"DNF",    rounds_cum_time[[#This Row],[13]]+laps_times[[#This Row],[14]])</f>
        <v>2.6175115740740742E-2</v>
      </c>
      <c r="X13" s="10">
        <f>IF(ISBLANK(laps_times[[#This Row],[15]]),"DNF",    rounds_cum_time[[#This Row],[14]]+laps_times[[#This Row],[15]])</f>
        <v>2.7986226851851852E-2</v>
      </c>
      <c r="Y13" s="10">
        <f>IF(ISBLANK(laps_times[[#This Row],[16]]),"DNF",    rounds_cum_time[[#This Row],[15]]+laps_times[[#This Row],[16]])</f>
        <v>2.9840972222222224E-2</v>
      </c>
      <c r="Z13" s="10">
        <f>IF(ISBLANK(laps_times[[#This Row],[17]]),"DNF",    rounds_cum_time[[#This Row],[16]]+laps_times[[#This Row],[17]])</f>
        <v>3.1676273148148151E-2</v>
      </c>
      <c r="AA13" s="10">
        <f>IF(ISBLANK(laps_times[[#This Row],[18]]),"DNF",    rounds_cum_time[[#This Row],[17]]+laps_times[[#This Row],[18]])</f>
        <v>3.3542592592592596E-2</v>
      </c>
      <c r="AB13" s="10">
        <f>IF(ISBLANK(laps_times[[#This Row],[19]]),"DNF",    rounds_cum_time[[#This Row],[18]]+laps_times[[#This Row],[19]])</f>
        <v>3.5395717592592593E-2</v>
      </c>
      <c r="AC13" s="10">
        <f>IF(ISBLANK(laps_times[[#This Row],[20]]),"DNF",    rounds_cum_time[[#This Row],[19]]+laps_times[[#This Row],[20]])</f>
        <v>3.7273958333333336E-2</v>
      </c>
      <c r="AD13" s="10">
        <f>IF(ISBLANK(laps_times[[#This Row],[21]]),"DNF",    rounds_cum_time[[#This Row],[20]]+laps_times[[#This Row],[21]])</f>
        <v>3.9140393518518522E-2</v>
      </c>
      <c r="AE13" s="10">
        <f>IF(ISBLANK(laps_times[[#This Row],[22]]),"DNF",    rounds_cum_time[[#This Row],[21]]+laps_times[[#This Row],[22]])</f>
        <v>4.1004629629629634E-2</v>
      </c>
      <c r="AF13" s="10">
        <f>IF(ISBLANK(laps_times[[#This Row],[23]]),"DNF",    rounds_cum_time[[#This Row],[22]]+laps_times[[#This Row],[23]])</f>
        <v>4.3110185185185189E-2</v>
      </c>
      <c r="AG13" s="10">
        <f>IF(ISBLANK(laps_times[[#This Row],[24]]),"DNF",    rounds_cum_time[[#This Row],[23]]+laps_times[[#This Row],[24]])</f>
        <v>4.4984143518518524E-2</v>
      </c>
      <c r="AH13" s="10">
        <f>IF(ISBLANK(laps_times[[#This Row],[25]]),"DNF",    rounds_cum_time[[#This Row],[24]]+laps_times[[#This Row],[25]])</f>
        <v>4.6859259259259267E-2</v>
      </c>
      <c r="AI13" s="10">
        <f>IF(ISBLANK(laps_times[[#This Row],[26]]),"DNF",    rounds_cum_time[[#This Row],[25]]+laps_times[[#This Row],[26]])</f>
        <v>4.8737152777777785E-2</v>
      </c>
      <c r="AJ13" s="10">
        <f>IF(ISBLANK(laps_times[[#This Row],[27]]),"DNF",    rounds_cum_time[[#This Row],[26]]+laps_times[[#This Row],[27]])</f>
        <v>5.0601851851851856E-2</v>
      </c>
      <c r="AK13" s="10">
        <f>IF(ISBLANK(laps_times[[#This Row],[28]]),"DNF",    rounds_cum_time[[#This Row],[27]]+laps_times[[#This Row],[28]])</f>
        <v>5.2481828703703708E-2</v>
      </c>
      <c r="AL13" s="10">
        <f>IF(ISBLANK(laps_times[[#This Row],[29]]),"DNF",    rounds_cum_time[[#This Row],[28]]+laps_times[[#This Row],[29]])</f>
        <v>5.4374074074074075E-2</v>
      </c>
      <c r="AM13" s="10">
        <f>IF(ISBLANK(laps_times[[#This Row],[30]]),"DNF",    rounds_cum_time[[#This Row],[29]]+laps_times[[#This Row],[30]])</f>
        <v>5.6269560185185183E-2</v>
      </c>
      <c r="AN13" s="10">
        <f>IF(ISBLANK(laps_times[[#This Row],[31]]),"DNF",    rounds_cum_time[[#This Row],[30]]+laps_times[[#This Row],[31]])</f>
        <v>5.8155671296296292E-2</v>
      </c>
      <c r="AO13" s="10">
        <f>IF(ISBLANK(laps_times[[#This Row],[32]]),"DNF",    rounds_cum_time[[#This Row],[31]]+laps_times[[#This Row],[32]])</f>
        <v>6.004166666666666E-2</v>
      </c>
      <c r="AP13" s="10">
        <f>IF(ISBLANK(laps_times[[#This Row],[33]]),"DNF",    rounds_cum_time[[#This Row],[32]]+laps_times[[#This Row],[33]])</f>
        <v>6.1967361111111105E-2</v>
      </c>
      <c r="AQ13" s="10">
        <f>IF(ISBLANK(laps_times[[#This Row],[34]]),"DNF",    rounds_cum_time[[#This Row],[33]]+laps_times[[#This Row],[34]])</f>
        <v>6.4070717592592585E-2</v>
      </c>
      <c r="AR13" s="10">
        <f>IF(ISBLANK(laps_times[[#This Row],[35]]),"DNF",    rounds_cum_time[[#This Row],[34]]+laps_times[[#This Row],[35]])</f>
        <v>6.5981481481481474E-2</v>
      </c>
      <c r="AS13" s="10">
        <f>IF(ISBLANK(laps_times[[#This Row],[36]]),"DNF",    rounds_cum_time[[#This Row],[35]]+laps_times[[#This Row],[36]])</f>
        <v>6.7889930555555547E-2</v>
      </c>
      <c r="AT13" s="10">
        <f>IF(ISBLANK(laps_times[[#This Row],[37]]),"DNF",    rounds_cum_time[[#This Row],[36]]+laps_times[[#This Row],[37]])</f>
        <v>6.9789814814814805E-2</v>
      </c>
      <c r="AU13" s="10">
        <f>IF(ISBLANK(laps_times[[#This Row],[38]]),"DNF",    rounds_cum_time[[#This Row],[37]]+laps_times[[#This Row],[38]])</f>
        <v>7.1737384259259254E-2</v>
      </c>
      <c r="AV13" s="10">
        <f>IF(ISBLANK(laps_times[[#This Row],[39]]),"DNF",    rounds_cum_time[[#This Row],[38]]+laps_times[[#This Row],[39]])</f>
        <v>7.3660185185185176E-2</v>
      </c>
      <c r="AW13" s="10">
        <f>IF(ISBLANK(laps_times[[#This Row],[40]]),"DNF",    rounds_cum_time[[#This Row],[39]]+laps_times[[#This Row],[40]])</f>
        <v>7.561284722222221E-2</v>
      </c>
      <c r="AX13" s="10">
        <f>IF(ISBLANK(laps_times[[#This Row],[41]]),"DNF",    rounds_cum_time[[#This Row],[40]]+laps_times[[#This Row],[41]])</f>
        <v>7.7554282407407402E-2</v>
      </c>
      <c r="AY13" s="10">
        <f>IF(ISBLANK(laps_times[[#This Row],[42]]),"DNF",    rounds_cum_time[[#This Row],[41]]+laps_times[[#This Row],[42]])</f>
        <v>7.9484027777777772E-2</v>
      </c>
      <c r="AZ13" s="10">
        <f>IF(ISBLANK(laps_times[[#This Row],[43]]),"DNF",    rounds_cum_time[[#This Row],[42]]+laps_times[[#This Row],[43]])</f>
        <v>8.1423495370370358E-2</v>
      </c>
      <c r="BA13" s="10">
        <f>IF(ISBLANK(laps_times[[#This Row],[44]]),"DNF",    rounds_cum_time[[#This Row],[43]]+laps_times[[#This Row],[44]])</f>
        <v>8.3556597222222209E-2</v>
      </c>
      <c r="BB13" s="10">
        <f>IF(ISBLANK(laps_times[[#This Row],[45]]),"DNF",    rounds_cum_time[[#This Row],[44]]+laps_times[[#This Row],[45]])</f>
        <v>8.5510416666666658E-2</v>
      </c>
      <c r="BC13" s="10">
        <f>IF(ISBLANK(laps_times[[#This Row],[46]]),"DNF",    rounds_cum_time[[#This Row],[45]]+laps_times[[#This Row],[46]])</f>
        <v>8.7456018518518516E-2</v>
      </c>
      <c r="BD13" s="10">
        <f>IF(ISBLANK(laps_times[[#This Row],[47]]),"DNF",    rounds_cum_time[[#This Row],[46]]+laps_times[[#This Row],[47]])</f>
        <v>8.9397800925925919E-2</v>
      </c>
      <c r="BE13" s="10">
        <f>IF(ISBLANK(laps_times[[#This Row],[48]]),"DNF",    rounds_cum_time[[#This Row],[47]]+laps_times[[#This Row],[48]])</f>
        <v>9.1353935185185184E-2</v>
      </c>
      <c r="BF13" s="10">
        <f>IF(ISBLANK(laps_times[[#This Row],[49]]),"DNF",    rounds_cum_time[[#This Row],[48]]+laps_times[[#This Row],[49]])</f>
        <v>9.3296875000000001E-2</v>
      </c>
      <c r="BG13" s="10">
        <f>IF(ISBLANK(laps_times[[#This Row],[50]]),"DNF",    rounds_cum_time[[#This Row],[49]]+laps_times[[#This Row],[50]])</f>
        <v>9.5235995370370377E-2</v>
      </c>
      <c r="BH13" s="10">
        <f>IF(ISBLANK(laps_times[[#This Row],[51]]),"DNF",    rounds_cum_time[[#This Row],[50]]+laps_times[[#This Row],[51]])</f>
        <v>9.7203587962962967E-2</v>
      </c>
      <c r="BI13" s="10">
        <f>IF(ISBLANK(laps_times[[#This Row],[52]]),"DNF",    rounds_cum_time[[#This Row],[51]]+laps_times[[#This Row],[52]])</f>
        <v>9.9178125000000006E-2</v>
      </c>
      <c r="BJ13" s="10">
        <f>IF(ISBLANK(laps_times[[#This Row],[53]]),"DNF",    rounds_cum_time[[#This Row],[52]]+laps_times[[#This Row],[53]])</f>
        <v>0.10119074074074075</v>
      </c>
      <c r="BK13" s="10">
        <f>IF(ISBLANK(laps_times[[#This Row],[54]]),"DNF",    rounds_cum_time[[#This Row],[53]]+laps_times[[#This Row],[54]])</f>
        <v>0.10323333333333334</v>
      </c>
      <c r="BL13" s="10">
        <f>IF(ISBLANK(laps_times[[#This Row],[55]]),"DNF",    rounds_cum_time[[#This Row],[54]]+laps_times[[#This Row],[55]])</f>
        <v>0.1054763888888889</v>
      </c>
      <c r="BM13" s="10">
        <f>IF(ISBLANK(laps_times[[#This Row],[56]]),"DNF",    rounds_cum_time[[#This Row],[55]]+laps_times[[#This Row],[56]])</f>
        <v>0.10750034722222224</v>
      </c>
      <c r="BN13" s="10">
        <f>IF(ISBLANK(laps_times[[#This Row],[57]]),"DNF",    rounds_cum_time[[#This Row],[56]]+laps_times[[#This Row],[57]])</f>
        <v>0.10952152777777779</v>
      </c>
      <c r="BO13" s="10">
        <f>IF(ISBLANK(laps_times[[#This Row],[58]]),"DNF",    rounds_cum_time[[#This Row],[57]]+laps_times[[#This Row],[58]])</f>
        <v>0.11155162037037039</v>
      </c>
      <c r="BP13" s="10">
        <f>IF(ISBLANK(laps_times[[#This Row],[59]]),"DNF",    rounds_cum_time[[#This Row],[58]]+laps_times[[#This Row],[59]])</f>
        <v>0.11359780092592595</v>
      </c>
      <c r="BQ13" s="10">
        <f>IF(ISBLANK(laps_times[[#This Row],[60]]),"DNF",    rounds_cum_time[[#This Row],[59]]+laps_times[[#This Row],[60]])</f>
        <v>0.1156414351851852</v>
      </c>
      <c r="BR13" s="10">
        <f>IF(ISBLANK(laps_times[[#This Row],[61]]),"DNF",    rounds_cum_time[[#This Row],[60]]+laps_times[[#This Row],[61]])</f>
        <v>0.11770000000000001</v>
      </c>
      <c r="BS13" s="10">
        <f>IF(ISBLANK(laps_times[[#This Row],[62]]),"DNF",    rounds_cum_time[[#This Row],[61]]+laps_times[[#This Row],[62]])</f>
        <v>0.11975219907407408</v>
      </c>
      <c r="BT13" s="10">
        <f>IF(ISBLANK(laps_times[[#This Row],[63]]),"DNF",    rounds_cum_time[[#This Row],[62]]+laps_times[[#This Row],[63]])</f>
        <v>0.12170740740740742</v>
      </c>
    </row>
    <row r="14" spans="2:72" x14ac:dyDescent="0.2">
      <c r="B14" s="5">
        <v>9</v>
      </c>
      <c r="C14" s="1">
        <v>15</v>
      </c>
      <c r="D14" s="1" t="s">
        <v>16</v>
      </c>
      <c r="E14" s="3">
        <v>1975</v>
      </c>
      <c r="F14" s="3" t="s">
        <v>8</v>
      </c>
      <c r="G14" s="3">
        <v>4</v>
      </c>
      <c r="H14" s="1" t="s">
        <v>17</v>
      </c>
      <c r="I14" s="18">
        <v>0.12281064814814814</v>
      </c>
      <c r="J14" s="10">
        <f>laps_times[[#This Row],[1]]</f>
        <v>2.2226851851851852E-3</v>
      </c>
      <c r="K14" s="10">
        <f>IF(ISBLANK(laps_times[[#This Row],[2]]),"DNF",    rounds_cum_time[[#This Row],[1]]+laps_times[[#This Row],[2]])</f>
        <v>4.0865740740740741E-3</v>
      </c>
      <c r="L14" s="10">
        <f>IF(ISBLANK(laps_times[[#This Row],[3]]),"DNF",    rounds_cum_time[[#This Row],[2]]+laps_times[[#This Row],[3]])</f>
        <v>5.9386574074074073E-3</v>
      </c>
      <c r="M14" s="10">
        <f>IF(ISBLANK(laps_times[[#This Row],[4]]),"DNF",    rounds_cum_time[[#This Row],[3]]+laps_times[[#This Row],[4]])</f>
        <v>7.818518518518518E-3</v>
      </c>
      <c r="N14" s="10">
        <f>IF(ISBLANK(laps_times[[#This Row],[5]]),"DNF",    rounds_cum_time[[#This Row],[4]]+laps_times[[#This Row],[5]])</f>
        <v>9.6832175925925922E-3</v>
      </c>
      <c r="O14" s="10">
        <f>IF(ISBLANK(laps_times[[#This Row],[6]]),"DNF",    rounds_cum_time[[#This Row],[5]]+laps_times[[#This Row],[6]])</f>
        <v>1.1513657407407406E-2</v>
      </c>
      <c r="P14" s="10">
        <f>IF(ISBLANK(laps_times[[#This Row],[7]]),"DNF",    rounds_cum_time[[#This Row],[6]]+laps_times[[#This Row],[7]])</f>
        <v>1.3349421296296295E-2</v>
      </c>
      <c r="Q14" s="10">
        <f>IF(ISBLANK(laps_times[[#This Row],[8]]),"DNF",    rounds_cum_time[[#This Row],[7]]+laps_times[[#This Row],[8]])</f>
        <v>1.520173611111111E-2</v>
      </c>
      <c r="R14" s="10">
        <f>IF(ISBLANK(laps_times[[#This Row],[9]]),"DNF",    rounds_cum_time[[#This Row],[8]]+laps_times[[#This Row],[9]])</f>
        <v>1.7047222222222221E-2</v>
      </c>
      <c r="S14" s="10">
        <f>IF(ISBLANK(laps_times[[#This Row],[10]]),"DNF",    rounds_cum_time[[#This Row],[9]]+laps_times[[#This Row],[10]])</f>
        <v>1.8876967592592591E-2</v>
      </c>
      <c r="T14" s="10">
        <f>IF(ISBLANK(laps_times[[#This Row],[11]]),"DNF",    rounds_cum_time[[#This Row],[10]]+laps_times[[#This Row],[11]])</f>
        <v>2.0730208333333333E-2</v>
      </c>
      <c r="U14" s="10">
        <f>IF(ISBLANK(laps_times[[#This Row],[12]]),"DNF",    rounds_cum_time[[#This Row],[11]]+laps_times[[#This Row],[12]])</f>
        <v>2.2575231481481481E-2</v>
      </c>
      <c r="V14" s="10">
        <f>IF(ISBLANK(laps_times[[#This Row],[13]]),"DNF",    rounds_cum_time[[#This Row],[12]]+laps_times[[#This Row],[13]])</f>
        <v>2.4430555555555556E-2</v>
      </c>
      <c r="W14" s="10">
        <f>IF(ISBLANK(laps_times[[#This Row],[14]]),"DNF",    rounds_cum_time[[#This Row],[13]]+laps_times[[#This Row],[14]])</f>
        <v>2.626053240740741E-2</v>
      </c>
      <c r="X14" s="10">
        <f>IF(ISBLANK(laps_times[[#This Row],[15]]),"DNF",    rounds_cum_time[[#This Row],[14]]+laps_times[[#This Row],[15]])</f>
        <v>2.8123726851851855E-2</v>
      </c>
      <c r="Y14" s="10">
        <f>IF(ISBLANK(laps_times[[#This Row],[16]]),"DNF",    rounds_cum_time[[#This Row],[15]]+laps_times[[#This Row],[16]])</f>
        <v>2.9976736111111114E-2</v>
      </c>
      <c r="Z14" s="10">
        <f>IF(ISBLANK(laps_times[[#This Row],[17]]),"DNF",    rounds_cum_time[[#This Row],[16]]+laps_times[[#This Row],[17]])</f>
        <v>3.1835879629629631E-2</v>
      </c>
      <c r="AA14" s="10">
        <f>IF(ISBLANK(laps_times[[#This Row],[18]]),"DNF",    rounds_cum_time[[#This Row],[17]]+laps_times[[#This Row],[18]])</f>
        <v>3.3696064814814818E-2</v>
      </c>
      <c r="AB14" s="10">
        <f>IF(ISBLANK(laps_times[[#This Row],[19]]),"DNF",    rounds_cum_time[[#This Row],[18]]+laps_times[[#This Row],[19]])</f>
        <v>3.5544212962962965E-2</v>
      </c>
      <c r="AC14" s="10">
        <f>IF(ISBLANK(laps_times[[#This Row],[20]]),"DNF",    rounds_cum_time[[#This Row],[19]]+laps_times[[#This Row],[20]])</f>
        <v>3.7408101851851852E-2</v>
      </c>
      <c r="AD14" s="10">
        <f>IF(ISBLANK(laps_times[[#This Row],[21]]),"DNF",    rounds_cum_time[[#This Row],[20]]+laps_times[[#This Row],[21]])</f>
        <v>3.9256018518518516E-2</v>
      </c>
      <c r="AE14" s="10">
        <f>IF(ISBLANK(laps_times[[#This Row],[22]]),"DNF",    rounds_cum_time[[#This Row],[21]]+laps_times[[#This Row],[22]])</f>
        <v>4.1112962962962962E-2</v>
      </c>
      <c r="AF14" s="10">
        <f>IF(ISBLANK(laps_times[[#This Row],[23]]),"DNF",    rounds_cum_time[[#This Row],[22]]+laps_times[[#This Row],[23]])</f>
        <v>4.2981597222222223E-2</v>
      </c>
      <c r="AG14" s="10">
        <f>IF(ISBLANK(laps_times[[#This Row],[24]]),"DNF",    rounds_cum_time[[#This Row],[23]]+laps_times[[#This Row],[24]])</f>
        <v>4.4852314814814817E-2</v>
      </c>
      <c r="AH14" s="10">
        <f>IF(ISBLANK(laps_times[[#This Row],[25]]),"DNF",    rounds_cum_time[[#This Row],[24]]+laps_times[[#This Row],[25]])</f>
        <v>4.6699189814814815E-2</v>
      </c>
      <c r="AI14" s="10">
        <f>IF(ISBLANK(laps_times[[#This Row],[26]]),"DNF",    rounds_cum_time[[#This Row],[25]]+laps_times[[#This Row],[26]])</f>
        <v>4.8574768518518517E-2</v>
      </c>
      <c r="AJ14" s="10">
        <f>IF(ISBLANK(laps_times[[#This Row],[27]]),"DNF",    rounds_cum_time[[#This Row],[26]]+laps_times[[#This Row],[27]])</f>
        <v>5.0463657407407408E-2</v>
      </c>
      <c r="AK14" s="10">
        <f>IF(ISBLANK(laps_times[[#This Row],[28]]),"DNF",    rounds_cum_time[[#This Row],[27]]+laps_times[[#This Row],[28]])</f>
        <v>5.2393981481481486E-2</v>
      </c>
      <c r="AL14" s="10">
        <f>IF(ISBLANK(laps_times[[#This Row],[29]]),"DNF",    rounds_cum_time[[#This Row],[28]]+laps_times[[#This Row],[29]])</f>
        <v>5.432534722222223E-2</v>
      </c>
      <c r="AM14" s="10">
        <f>IF(ISBLANK(laps_times[[#This Row],[30]]),"DNF",    rounds_cum_time[[#This Row],[29]]+laps_times[[#This Row],[30]])</f>
        <v>5.6230902777777786E-2</v>
      </c>
      <c r="AN14" s="10">
        <f>IF(ISBLANK(laps_times[[#This Row],[31]]),"DNF",    rounds_cum_time[[#This Row],[30]]+laps_times[[#This Row],[31]])</f>
        <v>5.8146527777777783E-2</v>
      </c>
      <c r="AO14" s="10">
        <f>IF(ISBLANK(laps_times[[#This Row],[32]]),"DNF",    rounds_cum_time[[#This Row],[31]]+laps_times[[#This Row],[32]])</f>
        <v>6.005347222222223E-2</v>
      </c>
      <c r="AP14" s="10">
        <f>IF(ISBLANK(laps_times[[#This Row],[33]]),"DNF",    rounds_cum_time[[#This Row],[32]]+laps_times[[#This Row],[33]])</f>
        <v>6.1977199074074084E-2</v>
      </c>
      <c r="AQ14" s="10">
        <f>IF(ISBLANK(laps_times[[#This Row],[34]]),"DNF",    rounds_cum_time[[#This Row],[33]]+laps_times[[#This Row],[34]])</f>
        <v>6.3904398148148162E-2</v>
      </c>
      <c r="AR14" s="10">
        <f>IF(ISBLANK(laps_times[[#This Row],[35]]),"DNF",    rounds_cum_time[[#This Row],[34]]+laps_times[[#This Row],[35]])</f>
        <v>6.5834722222222239E-2</v>
      </c>
      <c r="AS14" s="10">
        <f>IF(ISBLANK(laps_times[[#This Row],[36]]),"DNF",    rounds_cum_time[[#This Row],[35]]+laps_times[[#This Row],[36]])</f>
        <v>6.7770486111111125E-2</v>
      </c>
      <c r="AT14" s="10">
        <f>IF(ISBLANK(laps_times[[#This Row],[37]]),"DNF",    rounds_cum_time[[#This Row],[36]]+laps_times[[#This Row],[37]])</f>
        <v>6.9698958333333352E-2</v>
      </c>
      <c r="AU14" s="10">
        <f>IF(ISBLANK(laps_times[[#This Row],[38]]),"DNF",    rounds_cum_time[[#This Row],[37]]+laps_times[[#This Row],[38]])</f>
        <v>7.1615625000000016E-2</v>
      </c>
      <c r="AV14" s="10">
        <f>IF(ISBLANK(laps_times[[#This Row],[39]]),"DNF",    rounds_cum_time[[#This Row],[38]]+laps_times[[#This Row],[39]])</f>
        <v>7.3562847222222241E-2</v>
      </c>
      <c r="AW14" s="10">
        <f>IF(ISBLANK(laps_times[[#This Row],[40]]),"DNF",    rounds_cum_time[[#This Row],[39]]+laps_times[[#This Row],[40]])</f>
        <v>7.5504282407407433E-2</v>
      </c>
      <c r="AX14" s="10">
        <f>IF(ISBLANK(laps_times[[#This Row],[41]]),"DNF",    rounds_cum_time[[#This Row],[40]]+laps_times[[#This Row],[41]])</f>
        <v>7.7457986111111141E-2</v>
      </c>
      <c r="AY14" s="10">
        <f>IF(ISBLANK(laps_times[[#This Row],[42]]),"DNF",    rounds_cum_time[[#This Row],[41]]+laps_times[[#This Row],[42]])</f>
        <v>7.9414120370370406E-2</v>
      </c>
      <c r="AZ14" s="10">
        <f>IF(ISBLANK(laps_times[[#This Row],[43]]),"DNF",    rounds_cum_time[[#This Row],[42]]+laps_times[[#This Row],[43]])</f>
        <v>8.1378935185185214E-2</v>
      </c>
      <c r="BA14" s="10">
        <f>IF(ISBLANK(laps_times[[#This Row],[44]]),"DNF",    rounds_cum_time[[#This Row],[43]]+laps_times[[#This Row],[44]])</f>
        <v>8.3356365740740776E-2</v>
      </c>
      <c r="BB14" s="10">
        <f>IF(ISBLANK(laps_times[[#This Row],[45]]),"DNF",    rounds_cum_time[[#This Row],[44]]+laps_times[[#This Row],[45]])</f>
        <v>8.5348611111111153E-2</v>
      </c>
      <c r="BC14" s="10">
        <f>IF(ISBLANK(laps_times[[#This Row],[46]]),"DNF",    rounds_cum_time[[#This Row],[45]]+laps_times[[#This Row],[46]])</f>
        <v>8.7295486111111154E-2</v>
      </c>
      <c r="BD14" s="10">
        <f>IF(ISBLANK(laps_times[[#This Row],[47]]),"DNF",    rounds_cum_time[[#This Row],[46]]+laps_times[[#This Row],[47]])</f>
        <v>8.9244444444444487E-2</v>
      </c>
      <c r="BE14" s="10">
        <f>IF(ISBLANK(laps_times[[#This Row],[48]]),"DNF",    rounds_cum_time[[#This Row],[47]]+laps_times[[#This Row],[48]])</f>
        <v>9.125972222222227E-2</v>
      </c>
      <c r="BF14" s="10">
        <f>IF(ISBLANK(laps_times[[#This Row],[49]]),"DNF",    rounds_cum_time[[#This Row],[48]]+laps_times[[#This Row],[49]])</f>
        <v>9.3277083333333385E-2</v>
      </c>
      <c r="BG14" s="10">
        <f>IF(ISBLANK(laps_times[[#This Row],[50]]),"DNF",    rounds_cum_time[[#This Row],[49]]+laps_times[[#This Row],[50]])</f>
        <v>9.530509259259265E-2</v>
      </c>
      <c r="BH14" s="10">
        <f>IF(ISBLANK(laps_times[[#This Row],[51]]),"DNF",    rounds_cum_time[[#This Row],[50]]+laps_times[[#This Row],[51]])</f>
        <v>9.729606481481487E-2</v>
      </c>
      <c r="BI14" s="10">
        <f>IF(ISBLANK(laps_times[[#This Row],[52]]),"DNF",    rounds_cum_time[[#This Row],[51]]+laps_times[[#This Row],[52]])</f>
        <v>9.9324421296296345E-2</v>
      </c>
      <c r="BJ14" s="10">
        <f>IF(ISBLANK(laps_times[[#This Row],[53]]),"DNF",    rounds_cum_time[[#This Row],[52]]+laps_times[[#This Row],[53]])</f>
        <v>0.10138182870370376</v>
      </c>
      <c r="BK14" s="10">
        <f>IF(ISBLANK(laps_times[[#This Row],[54]]),"DNF",    rounds_cum_time[[#This Row],[53]]+laps_times[[#This Row],[54]])</f>
        <v>0.10351736111111116</v>
      </c>
      <c r="BL14" s="10">
        <f>IF(ISBLANK(laps_times[[#This Row],[55]]),"DNF",    rounds_cum_time[[#This Row],[54]]+laps_times[[#This Row],[55]])</f>
        <v>0.10563518518518523</v>
      </c>
      <c r="BM14" s="10">
        <f>IF(ISBLANK(laps_times[[#This Row],[56]]),"DNF",    rounds_cum_time[[#This Row],[55]]+laps_times[[#This Row],[56]])</f>
        <v>0.10777048611111116</v>
      </c>
      <c r="BN14" s="10">
        <f>IF(ISBLANK(laps_times[[#This Row],[57]]),"DNF",    rounds_cum_time[[#This Row],[56]]+laps_times[[#This Row],[57]])</f>
        <v>0.10994421296296301</v>
      </c>
      <c r="BO14" s="10">
        <f>IF(ISBLANK(laps_times[[#This Row],[58]]),"DNF",    rounds_cum_time[[#This Row],[57]]+laps_times[[#This Row],[58]])</f>
        <v>0.11211087962962968</v>
      </c>
      <c r="BP14" s="10">
        <f>IF(ISBLANK(laps_times[[#This Row],[59]]),"DNF",    rounds_cum_time[[#This Row],[58]]+laps_times[[#This Row],[59]])</f>
        <v>0.11429016203703708</v>
      </c>
      <c r="BQ14" s="10">
        <f>IF(ISBLANK(laps_times[[#This Row],[60]]),"DNF",    rounds_cum_time[[#This Row],[59]]+laps_times[[#This Row],[60]])</f>
        <v>0.11653553240740745</v>
      </c>
      <c r="BR14" s="10">
        <f>IF(ISBLANK(laps_times[[#This Row],[61]]),"DNF",    rounds_cum_time[[#This Row],[60]]+laps_times[[#This Row],[61]])</f>
        <v>0.11872164351851856</v>
      </c>
      <c r="BS14" s="10">
        <f>IF(ISBLANK(laps_times[[#This Row],[62]]),"DNF",    rounds_cum_time[[#This Row],[61]]+laps_times[[#This Row],[62]])</f>
        <v>0.12082002314814819</v>
      </c>
      <c r="BT14" s="10">
        <f>IF(ISBLANK(laps_times[[#This Row],[63]]),"DNF",    rounds_cum_time[[#This Row],[62]]+laps_times[[#This Row],[63]])</f>
        <v>0.12281087962962967</v>
      </c>
    </row>
    <row r="15" spans="2:72" x14ac:dyDescent="0.2">
      <c r="B15" s="5">
        <v>10</v>
      </c>
      <c r="C15" s="1">
        <v>10</v>
      </c>
      <c r="D15" s="1" t="s">
        <v>18</v>
      </c>
      <c r="E15" s="3">
        <v>1991</v>
      </c>
      <c r="F15" s="3" t="s">
        <v>8</v>
      </c>
      <c r="G15" s="3">
        <v>5</v>
      </c>
      <c r="H15" s="1" t="s">
        <v>19</v>
      </c>
      <c r="I15" s="18">
        <v>0.1245150462962963</v>
      </c>
      <c r="J15" s="10">
        <f>laps_times[[#This Row],[1]]</f>
        <v>2.3532407407407404E-3</v>
      </c>
      <c r="K15" s="10">
        <f>IF(ISBLANK(laps_times[[#This Row],[2]]),"DNF",    rounds_cum_time[[#This Row],[1]]+laps_times[[#This Row],[2]])</f>
        <v>4.2925925925925926E-3</v>
      </c>
      <c r="L15" s="10">
        <f>IF(ISBLANK(laps_times[[#This Row],[3]]),"DNF",    rounds_cum_time[[#This Row],[2]]+laps_times[[#This Row],[3]])</f>
        <v>6.234490740740741E-3</v>
      </c>
      <c r="M15" s="10">
        <f>IF(ISBLANK(laps_times[[#This Row],[4]]),"DNF",    rounds_cum_time[[#This Row],[3]]+laps_times[[#This Row],[4]])</f>
        <v>8.1893518518518522E-3</v>
      </c>
      <c r="N15" s="10">
        <f>IF(ISBLANK(laps_times[[#This Row],[5]]),"DNF",    rounds_cum_time[[#This Row],[4]]+laps_times[[#This Row],[5]])</f>
        <v>1.0088657407407407E-2</v>
      </c>
      <c r="O15" s="10">
        <f>IF(ISBLANK(laps_times[[#This Row],[6]]),"DNF",    rounds_cum_time[[#This Row],[5]]+laps_times[[#This Row],[6]])</f>
        <v>1.1977546296296297E-2</v>
      </c>
      <c r="P15" s="10">
        <f>IF(ISBLANK(laps_times[[#This Row],[7]]),"DNF",    rounds_cum_time[[#This Row],[6]]+laps_times[[#This Row],[7]])</f>
        <v>1.3860879629629629E-2</v>
      </c>
      <c r="Q15" s="10">
        <f>IF(ISBLANK(laps_times[[#This Row],[8]]),"DNF",    rounds_cum_time[[#This Row],[7]]+laps_times[[#This Row],[8]])</f>
        <v>1.5706481481481481E-2</v>
      </c>
      <c r="R15" s="10">
        <f>IF(ISBLANK(laps_times[[#This Row],[9]]),"DNF",    rounds_cum_time[[#This Row],[8]]+laps_times[[#This Row],[9]])</f>
        <v>1.7626157407407406E-2</v>
      </c>
      <c r="S15" s="10">
        <f>IF(ISBLANK(laps_times[[#This Row],[10]]),"DNF",    rounds_cum_time[[#This Row],[9]]+laps_times[[#This Row],[10]])</f>
        <v>1.9571296296296295E-2</v>
      </c>
      <c r="T15" s="10">
        <f>IF(ISBLANK(laps_times[[#This Row],[11]]),"DNF",    rounds_cum_time[[#This Row],[10]]+laps_times[[#This Row],[11]])</f>
        <v>2.1514004629629629E-2</v>
      </c>
      <c r="U15" s="10">
        <f>IF(ISBLANK(laps_times[[#This Row],[12]]),"DNF",    rounds_cum_time[[#This Row],[11]]+laps_times[[#This Row],[12]])</f>
        <v>2.3446874999999999E-2</v>
      </c>
      <c r="V15" s="10">
        <f>IF(ISBLANK(laps_times[[#This Row],[13]]),"DNF",    rounds_cum_time[[#This Row],[12]]+laps_times[[#This Row],[13]])</f>
        <v>2.5366550925925924E-2</v>
      </c>
      <c r="W15" s="10">
        <f>IF(ISBLANK(laps_times[[#This Row],[14]]),"DNF",    rounds_cum_time[[#This Row],[13]]+laps_times[[#This Row],[14]])</f>
        <v>2.7285069444444442E-2</v>
      </c>
      <c r="X15" s="10">
        <f>IF(ISBLANK(laps_times[[#This Row],[15]]),"DNF",    rounds_cum_time[[#This Row],[14]]+laps_times[[#This Row],[15]])</f>
        <v>2.9218055555555553E-2</v>
      </c>
      <c r="Y15" s="10">
        <f>IF(ISBLANK(laps_times[[#This Row],[16]]),"DNF",    rounds_cum_time[[#This Row],[15]]+laps_times[[#This Row],[16]])</f>
        <v>3.1155555555555554E-2</v>
      </c>
      <c r="Z15" s="10">
        <f>IF(ISBLANK(laps_times[[#This Row],[17]]),"DNF",    rounds_cum_time[[#This Row],[16]]+laps_times[[#This Row],[17]])</f>
        <v>3.3095949074074073E-2</v>
      </c>
      <c r="AA15" s="10">
        <f>IF(ISBLANK(laps_times[[#This Row],[18]]),"DNF",    rounds_cum_time[[#This Row],[17]]+laps_times[[#This Row],[18]])</f>
        <v>3.5039236111111108E-2</v>
      </c>
      <c r="AB15" s="10">
        <f>IF(ISBLANK(laps_times[[#This Row],[19]]),"DNF",    rounds_cum_time[[#This Row],[18]]+laps_times[[#This Row],[19]])</f>
        <v>3.7010416666666664E-2</v>
      </c>
      <c r="AC15" s="10">
        <f>IF(ISBLANK(laps_times[[#This Row],[20]]),"DNF",    rounds_cum_time[[#This Row],[19]]+laps_times[[#This Row],[20]])</f>
        <v>3.8962384259259256E-2</v>
      </c>
      <c r="AD15" s="10">
        <f>IF(ISBLANK(laps_times[[#This Row],[21]]),"DNF",    rounds_cum_time[[#This Row],[20]]+laps_times[[#This Row],[21]])</f>
        <v>4.0928356481481479E-2</v>
      </c>
      <c r="AE15" s="10">
        <f>IF(ISBLANK(laps_times[[#This Row],[22]]),"DNF",    rounds_cum_time[[#This Row],[21]]+laps_times[[#This Row],[22]])</f>
        <v>4.2856828703703699E-2</v>
      </c>
      <c r="AF15" s="10">
        <f>IF(ISBLANK(laps_times[[#This Row],[23]]),"DNF",    rounds_cum_time[[#This Row],[22]]+laps_times[[#This Row],[23]])</f>
        <v>4.4769212962962955E-2</v>
      </c>
      <c r="AG15" s="10">
        <f>IF(ISBLANK(laps_times[[#This Row],[24]]),"DNF",    rounds_cum_time[[#This Row],[23]]+laps_times[[#This Row],[24]])</f>
        <v>4.6690046296296292E-2</v>
      </c>
      <c r="AH15" s="10">
        <f>IF(ISBLANK(laps_times[[#This Row],[25]]),"DNF",    rounds_cum_time[[#This Row],[24]]+laps_times[[#This Row],[25]])</f>
        <v>4.858946759259259E-2</v>
      </c>
      <c r="AI15" s="10">
        <f>IF(ISBLANK(laps_times[[#This Row],[26]]),"DNF",    rounds_cum_time[[#This Row],[25]]+laps_times[[#This Row],[26]])</f>
        <v>5.0496064814814813E-2</v>
      </c>
      <c r="AJ15" s="10">
        <f>IF(ISBLANK(laps_times[[#This Row],[27]]),"DNF",    rounds_cum_time[[#This Row],[26]]+laps_times[[#This Row],[27]])</f>
        <v>5.2412731481481477E-2</v>
      </c>
      <c r="AK15" s="10">
        <f>IF(ISBLANK(laps_times[[#This Row],[28]]),"DNF",    rounds_cum_time[[#This Row],[27]]+laps_times[[#This Row],[28]])</f>
        <v>5.4328472222222216E-2</v>
      </c>
      <c r="AL15" s="10">
        <f>IF(ISBLANK(laps_times[[#This Row],[29]]),"DNF",    rounds_cum_time[[#This Row],[28]]+laps_times[[#This Row],[29]])</f>
        <v>5.6228587962962956E-2</v>
      </c>
      <c r="AM15" s="10">
        <f>IF(ISBLANK(laps_times[[#This Row],[30]]),"DNF",    rounds_cum_time[[#This Row],[29]]+laps_times[[#This Row],[30]])</f>
        <v>5.8144560185185178E-2</v>
      </c>
      <c r="AN15" s="10">
        <f>IF(ISBLANK(laps_times[[#This Row],[31]]),"DNF",    rounds_cum_time[[#This Row],[30]]+laps_times[[#This Row],[31]])</f>
        <v>6.0065509259259249E-2</v>
      </c>
      <c r="AO15" s="10">
        <f>IF(ISBLANK(laps_times[[#This Row],[32]]),"DNF",    rounds_cum_time[[#This Row],[31]]+laps_times[[#This Row],[32]])</f>
        <v>6.1985185185185178E-2</v>
      </c>
      <c r="AP15" s="10">
        <f>IF(ISBLANK(laps_times[[#This Row],[33]]),"DNF",    rounds_cum_time[[#This Row],[32]]+laps_times[[#This Row],[33]])</f>
        <v>6.3905324074074066E-2</v>
      </c>
      <c r="AQ15" s="10">
        <f>IF(ISBLANK(laps_times[[#This Row],[34]]),"DNF",    rounds_cum_time[[#This Row],[33]]+laps_times[[#This Row],[34]])</f>
        <v>6.5816203703703696E-2</v>
      </c>
      <c r="AR15" s="10">
        <f>IF(ISBLANK(laps_times[[#This Row],[35]]),"DNF",    rounds_cum_time[[#This Row],[34]]+laps_times[[#This Row],[35]])</f>
        <v>6.7746874999999998E-2</v>
      </c>
      <c r="AS15" s="10">
        <f>IF(ISBLANK(laps_times[[#This Row],[36]]),"DNF",    rounds_cum_time[[#This Row],[35]]+laps_times[[#This Row],[36]])</f>
        <v>6.9687731481481482E-2</v>
      </c>
      <c r="AT15" s="10">
        <f>IF(ISBLANK(laps_times[[#This Row],[37]]),"DNF",    rounds_cum_time[[#This Row],[36]]+laps_times[[#This Row],[37]])</f>
        <v>7.1620486111111117E-2</v>
      </c>
      <c r="AU15" s="10">
        <f>IF(ISBLANK(laps_times[[#This Row],[38]]),"DNF",    rounds_cum_time[[#This Row],[37]]+laps_times[[#This Row],[38]])</f>
        <v>7.3555787037037038E-2</v>
      </c>
      <c r="AV15" s="10">
        <f>IF(ISBLANK(laps_times[[#This Row],[39]]),"DNF",    rounds_cum_time[[#This Row],[38]]+laps_times[[#This Row],[39]])</f>
        <v>7.5505208333333337E-2</v>
      </c>
      <c r="AW15" s="10">
        <f>IF(ISBLANK(laps_times[[#This Row],[40]]),"DNF",    rounds_cum_time[[#This Row],[39]]+laps_times[[#This Row],[40]])</f>
        <v>7.7455439814814814E-2</v>
      </c>
      <c r="AX15" s="10">
        <f>IF(ISBLANK(laps_times[[#This Row],[41]]),"DNF",    rounds_cum_time[[#This Row],[40]]+laps_times[[#This Row],[41]])</f>
        <v>7.941273148148148E-2</v>
      </c>
      <c r="AY15" s="10">
        <f>IF(ISBLANK(laps_times[[#This Row],[42]]),"DNF",    rounds_cum_time[[#This Row],[41]]+laps_times[[#This Row],[42]])</f>
        <v>8.138402777777777E-2</v>
      </c>
      <c r="AZ15" s="10">
        <f>IF(ISBLANK(laps_times[[#This Row],[43]]),"DNF",    rounds_cum_time[[#This Row],[42]]+laps_times[[#This Row],[43]])</f>
        <v>8.334791666666666E-2</v>
      </c>
      <c r="BA15" s="10">
        <f>IF(ISBLANK(laps_times[[#This Row],[44]]),"DNF",    rounds_cum_time[[#This Row],[43]]+laps_times[[#This Row],[44]])</f>
        <v>8.5325810185185175E-2</v>
      </c>
      <c r="BB15" s="10">
        <f>IF(ISBLANK(laps_times[[#This Row],[45]]),"DNF",    rounds_cum_time[[#This Row],[44]]+laps_times[[#This Row],[45]])</f>
        <v>8.7307523148148145E-2</v>
      </c>
      <c r="BC15" s="10">
        <f>IF(ISBLANK(laps_times[[#This Row],[46]]),"DNF",    rounds_cum_time[[#This Row],[45]]+laps_times[[#This Row],[46]])</f>
        <v>8.9287615740740733E-2</v>
      </c>
      <c r="BD15" s="10">
        <f>IF(ISBLANK(laps_times[[#This Row],[47]]),"DNF",    rounds_cum_time[[#This Row],[46]]+laps_times[[#This Row],[47]])</f>
        <v>9.1302662037037033E-2</v>
      </c>
      <c r="BE15" s="10">
        <f>IF(ISBLANK(laps_times[[#This Row],[48]]),"DNF",    rounds_cum_time[[#This Row],[47]]+laps_times[[#This Row],[48]])</f>
        <v>9.3284606481481472E-2</v>
      </c>
      <c r="BF15" s="10">
        <f>IF(ISBLANK(laps_times[[#This Row],[49]]),"DNF",    rounds_cum_time[[#This Row],[48]]+laps_times[[#This Row],[49]])</f>
        <v>9.5290972222222214E-2</v>
      </c>
      <c r="BG15" s="10">
        <f>IF(ISBLANK(laps_times[[#This Row],[50]]),"DNF",    rounds_cum_time[[#This Row],[49]]+laps_times[[#This Row],[50]])</f>
        <v>9.7296874999999991E-2</v>
      </c>
      <c r="BH15" s="10">
        <f>IF(ISBLANK(laps_times[[#This Row],[51]]),"DNF",    rounds_cum_time[[#This Row],[50]]+laps_times[[#This Row],[51]])</f>
        <v>9.9332870370370363E-2</v>
      </c>
      <c r="BI15" s="10">
        <f>IF(ISBLANK(laps_times[[#This Row],[52]]),"DNF",    rounds_cum_time[[#This Row],[51]]+laps_times[[#This Row],[52]])</f>
        <v>0.1013579861111111</v>
      </c>
      <c r="BJ15" s="10">
        <f>IF(ISBLANK(laps_times[[#This Row],[53]]),"DNF",    rounds_cum_time[[#This Row],[52]]+laps_times[[#This Row],[53]])</f>
        <v>0.10342280092592591</v>
      </c>
      <c r="BK15" s="10">
        <f>IF(ISBLANK(laps_times[[#This Row],[54]]),"DNF",    rounds_cum_time[[#This Row],[53]]+laps_times[[#This Row],[54]])</f>
        <v>0.10550729166666666</v>
      </c>
      <c r="BL15" s="10">
        <f>IF(ISBLANK(laps_times[[#This Row],[55]]),"DNF",    rounds_cum_time[[#This Row],[54]]+laps_times[[#This Row],[55]])</f>
        <v>0.10756655092592592</v>
      </c>
      <c r="BM15" s="10">
        <f>IF(ISBLANK(laps_times[[#This Row],[56]]),"DNF",    rounds_cum_time[[#This Row],[55]]+laps_times[[#This Row],[56]])</f>
        <v>0.10965659722222221</v>
      </c>
      <c r="BN15" s="10">
        <f>IF(ISBLANK(laps_times[[#This Row],[57]]),"DNF",    rounds_cum_time[[#This Row],[56]]+laps_times[[#This Row],[57]])</f>
        <v>0.11179479166666666</v>
      </c>
      <c r="BO15" s="10">
        <f>IF(ISBLANK(laps_times[[#This Row],[58]]),"DNF",    rounds_cum_time[[#This Row],[57]]+laps_times[[#This Row],[58]])</f>
        <v>0.11393888888888888</v>
      </c>
      <c r="BP15" s="10">
        <f>IF(ISBLANK(laps_times[[#This Row],[59]]),"DNF",    rounds_cum_time[[#This Row],[58]]+laps_times[[#This Row],[59]])</f>
        <v>0.11610775462962962</v>
      </c>
      <c r="BQ15" s="10">
        <f>IF(ISBLANK(laps_times[[#This Row],[60]]),"DNF",    rounds_cum_time[[#This Row],[59]]+laps_times[[#This Row],[60]])</f>
        <v>0.11826805555555554</v>
      </c>
      <c r="BR15" s="10">
        <f>IF(ISBLANK(laps_times[[#This Row],[61]]),"DNF",    rounds_cum_time[[#This Row],[60]]+laps_times[[#This Row],[61]])</f>
        <v>0.12042696759259258</v>
      </c>
      <c r="BS15" s="10">
        <f>IF(ISBLANK(laps_times[[#This Row],[62]]),"DNF",    rounds_cum_time[[#This Row],[61]]+laps_times[[#This Row],[62]])</f>
        <v>0.12254710648148147</v>
      </c>
      <c r="BT15" s="10">
        <f>IF(ISBLANK(laps_times[[#This Row],[63]]),"DNF",    rounds_cum_time[[#This Row],[62]]+laps_times[[#This Row],[63]])</f>
        <v>0.12451516203703702</v>
      </c>
    </row>
    <row r="16" spans="2:72" x14ac:dyDescent="0.2">
      <c r="B16" s="5">
        <v>11</v>
      </c>
      <c r="C16" s="1">
        <v>19</v>
      </c>
      <c r="D16" s="1" t="s">
        <v>20</v>
      </c>
      <c r="E16" s="3">
        <v>1967</v>
      </c>
      <c r="F16" s="3" t="s">
        <v>1</v>
      </c>
      <c r="G16" s="3">
        <v>6</v>
      </c>
      <c r="H16" s="1" t="s">
        <v>11</v>
      </c>
      <c r="I16" s="18">
        <v>0.12454363425925925</v>
      </c>
      <c r="J16" s="10">
        <f>laps_times[[#This Row],[1]]</f>
        <v>2.2500000000000003E-3</v>
      </c>
      <c r="K16" s="10">
        <f>IF(ISBLANK(laps_times[[#This Row],[2]]),"DNF",    rounds_cum_time[[#This Row],[1]]+laps_times[[#This Row],[2]])</f>
        <v>4.1137731481481485E-3</v>
      </c>
      <c r="L16" s="10">
        <f>IF(ISBLANK(laps_times[[#This Row],[3]]),"DNF",    rounds_cum_time[[#This Row],[2]]+laps_times[[#This Row],[3]])</f>
        <v>5.9983796296296304E-3</v>
      </c>
      <c r="M16" s="10">
        <f>IF(ISBLANK(laps_times[[#This Row],[4]]),"DNF",    rounds_cum_time[[#This Row],[3]]+laps_times[[#This Row],[4]])</f>
        <v>7.9031250000000004E-3</v>
      </c>
      <c r="N16" s="10">
        <f>IF(ISBLANK(laps_times[[#This Row],[5]]),"DNF",    rounds_cum_time[[#This Row],[4]]+laps_times[[#This Row],[5]])</f>
        <v>9.8065972222222235E-3</v>
      </c>
      <c r="O16" s="10">
        <f>IF(ISBLANK(laps_times[[#This Row],[6]]),"DNF",    rounds_cum_time[[#This Row],[5]]+laps_times[[#This Row],[6]])</f>
        <v>1.1703356481481483E-2</v>
      </c>
      <c r="P16" s="10">
        <f>IF(ISBLANK(laps_times[[#This Row],[7]]),"DNF",    rounds_cum_time[[#This Row],[6]]+laps_times[[#This Row],[7]])</f>
        <v>1.3572569444444446E-2</v>
      </c>
      <c r="Q16" s="10">
        <f>IF(ISBLANK(laps_times[[#This Row],[8]]),"DNF",    rounds_cum_time[[#This Row],[7]]+laps_times[[#This Row],[8]])</f>
        <v>1.5481828703703706E-2</v>
      </c>
      <c r="R16" s="10">
        <f>IF(ISBLANK(laps_times[[#This Row],[9]]),"DNF",    rounds_cum_time[[#This Row],[8]]+laps_times[[#This Row],[9]])</f>
        <v>1.7369560185185186E-2</v>
      </c>
      <c r="S16" s="10">
        <f>IF(ISBLANK(laps_times[[#This Row],[10]]),"DNF",    rounds_cum_time[[#This Row],[9]]+laps_times[[#This Row],[10]])</f>
        <v>1.9267592592592593E-2</v>
      </c>
      <c r="T16" s="10">
        <f>IF(ISBLANK(laps_times[[#This Row],[11]]),"DNF",    rounds_cum_time[[#This Row],[10]]+laps_times[[#This Row],[11]])</f>
        <v>2.1157175925925926E-2</v>
      </c>
      <c r="U16" s="10">
        <f>IF(ISBLANK(laps_times[[#This Row],[12]]),"DNF",    rounds_cum_time[[#This Row],[11]]+laps_times[[#This Row],[12]])</f>
        <v>2.3055902777777779E-2</v>
      </c>
      <c r="V16" s="10">
        <f>IF(ISBLANK(laps_times[[#This Row],[13]]),"DNF",    rounds_cum_time[[#This Row],[12]]+laps_times[[#This Row],[13]])</f>
        <v>2.4941203703703705E-2</v>
      </c>
      <c r="W16" s="10">
        <f>IF(ISBLANK(laps_times[[#This Row],[14]]),"DNF",    rounds_cum_time[[#This Row],[13]]+laps_times[[#This Row],[14]])</f>
        <v>2.6841550925925928E-2</v>
      </c>
      <c r="X16" s="10">
        <f>IF(ISBLANK(laps_times[[#This Row],[15]]),"DNF",    rounds_cum_time[[#This Row],[14]]+laps_times[[#This Row],[15]])</f>
        <v>2.8763773148148149E-2</v>
      </c>
      <c r="Y16" s="10">
        <f>IF(ISBLANK(laps_times[[#This Row],[16]]),"DNF",    rounds_cum_time[[#This Row],[15]]+laps_times[[#This Row],[16]])</f>
        <v>3.0709837962962963E-2</v>
      </c>
      <c r="Z16" s="10">
        <f>IF(ISBLANK(laps_times[[#This Row],[17]]),"DNF",    rounds_cum_time[[#This Row],[16]]+laps_times[[#This Row],[17]])</f>
        <v>3.2632870370370368E-2</v>
      </c>
      <c r="AA16" s="10">
        <f>IF(ISBLANK(laps_times[[#This Row],[18]]),"DNF",    rounds_cum_time[[#This Row],[17]]+laps_times[[#This Row],[18]])</f>
        <v>3.4537268518518516E-2</v>
      </c>
      <c r="AB16" s="10">
        <f>IF(ISBLANK(laps_times[[#This Row],[19]]),"DNF",    rounds_cum_time[[#This Row],[18]]+laps_times[[#This Row],[19]])</f>
        <v>3.6431249999999998E-2</v>
      </c>
      <c r="AC16" s="10">
        <f>IF(ISBLANK(laps_times[[#This Row],[20]]),"DNF",    rounds_cum_time[[#This Row],[19]]+laps_times[[#This Row],[20]])</f>
        <v>3.8331134259259256E-2</v>
      </c>
      <c r="AD16" s="10">
        <f>IF(ISBLANK(laps_times[[#This Row],[21]]),"DNF",    rounds_cum_time[[#This Row],[20]]+laps_times[[#This Row],[21]])</f>
        <v>4.0229861111111105E-2</v>
      </c>
      <c r="AE16" s="10">
        <f>IF(ISBLANK(laps_times[[#This Row],[22]]),"DNF",    rounds_cum_time[[#This Row],[21]]+laps_times[[#This Row],[22]])</f>
        <v>4.2073726851851845E-2</v>
      </c>
      <c r="AF16" s="10">
        <f>IF(ISBLANK(laps_times[[#This Row],[23]]),"DNF",    rounds_cum_time[[#This Row],[22]]+laps_times[[#This Row],[23]])</f>
        <v>4.3959259259259253E-2</v>
      </c>
      <c r="AG16" s="10">
        <f>IF(ISBLANK(laps_times[[#This Row],[24]]),"DNF",    rounds_cum_time[[#This Row],[23]]+laps_times[[#This Row],[24]])</f>
        <v>4.5868981481481476E-2</v>
      </c>
      <c r="AH16" s="10">
        <f>IF(ISBLANK(laps_times[[#This Row],[25]]),"DNF",    rounds_cum_time[[#This Row],[24]]+laps_times[[#This Row],[25]])</f>
        <v>4.7774305555555549E-2</v>
      </c>
      <c r="AI16" s="10">
        <f>IF(ISBLANK(laps_times[[#This Row],[26]]),"DNF",    rounds_cum_time[[#This Row],[25]]+laps_times[[#This Row],[26]])</f>
        <v>4.9681944444444438E-2</v>
      </c>
      <c r="AJ16" s="10">
        <f>IF(ISBLANK(laps_times[[#This Row],[27]]),"DNF",    rounds_cum_time[[#This Row],[26]]+laps_times[[#This Row],[27]])</f>
        <v>5.1600694444444435E-2</v>
      </c>
      <c r="AK16" s="10">
        <f>IF(ISBLANK(laps_times[[#This Row],[28]]),"DNF",    rounds_cum_time[[#This Row],[27]]+laps_times[[#This Row],[28]])</f>
        <v>5.3490740740740735E-2</v>
      </c>
      <c r="AL16" s="10">
        <f>IF(ISBLANK(laps_times[[#This Row],[29]]),"DNF",    rounds_cum_time[[#This Row],[28]]+laps_times[[#This Row],[29]])</f>
        <v>5.5418171296296288E-2</v>
      </c>
      <c r="AM16" s="10">
        <f>IF(ISBLANK(laps_times[[#This Row],[30]]),"DNF",    rounds_cum_time[[#This Row],[29]]+laps_times[[#This Row],[30]])</f>
        <v>5.7328009259259252E-2</v>
      </c>
      <c r="AN16" s="10">
        <f>IF(ISBLANK(laps_times[[#This Row],[31]]),"DNF",    rounds_cum_time[[#This Row],[30]]+laps_times[[#This Row],[31]])</f>
        <v>5.9226736111111102E-2</v>
      </c>
      <c r="AO16" s="10">
        <f>IF(ISBLANK(laps_times[[#This Row],[32]]),"DNF",    rounds_cum_time[[#This Row],[31]]+laps_times[[#This Row],[32]])</f>
        <v>6.1109837962962953E-2</v>
      </c>
      <c r="AP16" s="10">
        <f>IF(ISBLANK(laps_times[[#This Row],[33]]),"DNF",    rounds_cum_time[[#This Row],[32]]+laps_times[[#This Row],[33]])</f>
        <v>6.3030439814814807E-2</v>
      </c>
      <c r="AQ16" s="10">
        <f>IF(ISBLANK(laps_times[[#This Row],[34]]),"DNF",    rounds_cum_time[[#This Row],[33]]+laps_times[[#This Row],[34]])</f>
        <v>6.4948379629629627E-2</v>
      </c>
      <c r="AR16" s="10">
        <f>IF(ISBLANK(laps_times[[#This Row],[35]]),"DNF",    rounds_cum_time[[#This Row],[34]]+laps_times[[#This Row],[35]])</f>
        <v>6.6868634259259263E-2</v>
      </c>
      <c r="AS16" s="10">
        <f>IF(ISBLANK(laps_times[[#This Row],[36]]),"DNF",    rounds_cum_time[[#This Row],[35]]+laps_times[[#This Row],[36]])</f>
        <v>6.8825462962962963E-2</v>
      </c>
      <c r="AT16" s="10">
        <f>IF(ISBLANK(laps_times[[#This Row],[37]]),"DNF",    rounds_cum_time[[#This Row],[36]]+laps_times[[#This Row],[37]])</f>
        <v>7.0778703703703705E-2</v>
      </c>
      <c r="AU16" s="10">
        <f>IF(ISBLANK(laps_times[[#This Row],[38]]),"DNF",    rounds_cum_time[[#This Row],[37]]+laps_times[[#This Row],[38]])</f>
        <v>7.2719791666666672E-2</v>
      </c>
      <c r="AV16" s="10">
        <f>IF(ISBLANK(laps_times[[#This Row],[39]]),"DNF",    rounds_cum_time[[#This Row],[38]]+laps_times[[#This Row],[39]])</f>
        <v>7.4664930555555564E-2</v>
      </c>
      <c r="AW16" s="10">
        <f>IF(ISBLANK(laps_times[[#This Row],[40]]),"DNF",    rounds_cum_time[[#This Row],[39]]+laps_times[[#This Row],[40]])</f>
        <v>7.6619097222222238E-2</v>
      </c>
      <c r="AX16" s="10">
        <f>IF(ISBLANK(laps_times[[#This Row],[41]]),"DNF",    rounds_cum_time[[#This Row],[40]]+laps_times[[#This Row],[41]])</f>
        <v>7.8589814814814835E-2</v>
      </c>
      <c r="AY16" s="10">
        <f>IF(ISBLANK(laps_times[[#This Row],[42]]),"DNF",    rounds_cum_time[[#This Row],[41]]+laps_times[[#This Row],[42]])</f>
        <v>8.0564930555555581E-2</v>
      </c>
      <c r="AZ16" s="10">
        <f>IF(ISBLANK(laps_times[[#This Row],[43]]),"DNF",    rounds_cum_time[[#This Row],[42]]+laps_times[[#This Row],[43]])</f>
        <v>8.2565277777777807E-2</v>
      </c>
      <c r="BA16" s="10">
        <f>IF(ISBLANK(laps_times[[#This Row],[44]]),"DNF",    rounds_cum_time[[#This Row],[43]]+laps_times[[#This Row],[44]])</f>
        <v>8.4542361111111144E-2</v>
      </c>
      <c r="BB16" s="10">
        <f>IF(ISBLANK(laps_times[[#This Row],[45]]),"DNF",    rounds_cum_time[[#This Row],[44]]+laps_times[[#This Row],[45]])</f>
        <v>8.6522337962962992E-2</v>
      </c>
      <c r="BC16" s="10">
        <f>IF(ISBLANK(laps_times[[#This Row],[46]]),"DNF",    rounds_cum_time[[#This Row],[45]]+laps_times[[#This Row],[46]])</f>
        <v>8.8562615740740772E-2</v>
      </c>
      <c r="BD16" s="10">
        <f>IF(ISBLANK(laps_times[[#This Row],[47]]),"DNF",    rounds_cum_time[[#This Row],[46]]+laps_times[[#This Row],[47]])</f>
        <v>9.0579513888888921E-2</v>
      </c>
      <c r="BE16" s="10">
        <f>IF(ISBLANK(laps_times[[#This Row],[48]]),"DNF",    rounds_cum_time[[#This Row],[47]]+laps_times[[#This Row],[48]])</f>
        <v>9.2579513888888923E-2</v>
      </c>
      <c r="BF16" s="10">
        <f>IF(ISBLANK(laps_times[[#This Row],[49]]),"DNF",    rounds_cum_time[[#This Row],[48]]+laps_times[[#This Row],[49]])</f>
        <v>9.4608449074074105E-2</v>
      </c>
      <c r="BG16" s="10">
        <f>IF(ISBLANK(laps_times[[#This Row],[50]]),"DNF",    rounds_cum_time[[#This Row],[49]]+laps_times[[#This Row],[50]])</f>
        <v>9.668067129629633E-2</v>
      </c>
      <c r="BH16" s="10">
        <f>IF(ISBLANK(laps_times[[#This Row],[51]]),"DNF",    rounds_cum_time[[#This Row],[50]]+laps_times[[#This Row],[51]])</f>
        <v>9.8774305555555594E-2</v>
      </c>
      <c r="BI16" s="10">
        <f>IF(ISBLANK(laps_times[[#This Row],[52]]),"DNF",    rounds_cum_time[[#This Row],[51]]+laps_times[[#This Row],[52]])</f>
        <v>0.10087245370370375</v>
      </c>
      <c r="BJ16" s="10">
        <f>IF(ISBLANK(laps_times[[#This Row],[53]]),"DNF",    rounds_cum_time[[#This Row],[52]]+laps_times[[#This Row],[53]])</f>
        <v>0.10299409722222226</v>
      </c>
      <c r="BK16" s="10">
        <f>IF(ISBLANK(laps_times[[#This Row],[54]]),"DNF",    rounds_cum_time[[#This Row],[53]]+laps_times[[#This Row],[54]])</f>
        <v>0.10513391203703708</v>
      </c>
      <c r="BL16" s="10">
        <f>IF(ISBLANK(laps_times[[#This Row],[55]]),"DNF",    rounds_cum_time[[#This Row],[54]]+laps_times[[#This Row],[55]])</f>
        <v>0.10726712962962967</v>
      </c>
      <c r="BM16" s="10">
        <f>IF(ISBLANK(laps_times[[#This Row],[56]]),"DNF",    rounds_cum_time[[#This Row],[55]]+laps_times[[#This Row],[56]])</f>
        <v>0.10935682870370375</v>
      </c>
      <c r="BN16" s="10">
        <f>IF(ISBLANK(laps_times[[#This Row],[57]]),"DNF",    rounds_cum_time[[#This Row],[56]]+laps_times[[#This Row],[57]])</f>
        <v>0.11146990740740745</v>
      </c>
      <c r="BO16" s="10">
        <f>IF(ISBLANK(laps_times[[#This Row],[58]]),"DNF",    rounds_cum_time[[#This Row],[57]]+laps_times[[#This Row],[58]])</f>
        <v>0.1136155092592593</v>
      </c>
      <c r="BP16" s="10">
        <f>IF(ISBLANK(laps_times[[#This Row],[59]]),"DNF",    rounds_cum_time[[#This Row],[58]]+laps_times[[#This Row],[59]])</f>
        <v>0.11580648148148152</v>
      </c>
      <c r="BQ16" s="10">
        <f>IF(ISBLANK(laps_times[[#This Row],[60]]),"DNF",    rounds_cum_time[[#This Row],[59]]+laps_times[[#This Row],[60]])</f>
        <v>0.11802326388888894</v>
      </c>
      <c r="BR16" s="10">
        <f>IF(ISBLANK(laps_times[[#This Row],[61]]),"DNF",    rounds_cum_time[[#This Row],[60]]+laps_times[[#This Row],[61]])</f>
        <v>0.12025682870370376</v>
      </c>
      <c r="BS16" s="10">
        <f>IF(ISBLANK(laps_times[[#This Row],[62]]),"DNF",    rounds_cum_time[[#This Row],[61]]+laps_times[[#This Row],[62]])</f>
        <v>0.12246435185185191</v>
      </c>
      <c r="BT16" s="10">
        <f>IF(ISBLANK(laps_times[[#This Row],[63]]),"DNF",    rounds_cum_time[[#This Row],[62]]+laps_times[[#This Row],[63]])</f>
        <v>0.12454386574074079</v>
      </c>
    </row>
    <row r="17" spans="2:72" x14ac:dyDescent="0.2">
      <c r="B17" s="5">
        <v>12</v>
      </c>
      <c r="C17" s="1">
        <v>12</v>
      </c>
      <c r="D17" s="1" t="s">
        <v>21</v>
      </c>
      <c r="E17" s="3">
        <v>1984</v>
      </c>
      <c r="F17" s="3" t="s">
        <v>22</v>
      </c>
      <c r="G17" s="3">
        <v>1</v>
      </c>
      <c r="H17" s="1" t="s">
        <v>19</v>
      </c>
      <c r="I17" s="18">
        <v>0.12614641203703705</v>
      </c>
      <c r="J17" s="10">
        <f>laps_times[[#This Row],[1]]</f>
        <v>2.3560185185185181E-3</v>
      </c>
      <c r="K17" s="10">
        <f>IF(ISBLANK(laps_times[[#This Row],[2]]),"DNF",    rounds_cum_time[[#This Row],[1]]+laps_times[[#This Row],[2]])</f>
        <v>4.2862268518518518E-3</v>
      </c>
      <c r="L17" s="10">
        <f>IF(ISBLANK(laps_times[[#This Row],[3]]),"DNF",    rounds_cum_time[[#This Row],[2]]+laps_times[[#This Row],[3]])</f>
        <v>6.2271990740740742E-3</v>
      </c>
      <c r="M17" s="10">
        <f>IF(ISBLANK(laps_times[[#This Row],[4]]),"DNF",    rounds_cum_time[[#This Row],[3]]+laps_times[[#This Row],[4]])</f>
        <v>8.1780092592592599E-3</v>
      </c>
      <c r="N17" s="10">
        <f>IF(ISBLANK(laps_times[[#This Row],[5]]),"DNF",    rounds_cum_time[[#This Row],[4]]+laps_times[[#This Row],[5]])</f>
        <v>1.0082407407407408E-2</v>
      </c>
      <c r="O17" s="10">
        <f>IF(ISBLANK(laps_times[[#This Row],[6]]),"DNF",    rounds_cum_time[[#This Row],[5]]+laps_times[[#This Row],[6]])</f>
        <v>1.1983217592592594E-2</v>
      </c>
      <c r="P17" s="10">
        <f>IF(ISBLANK(laps_times[[#This Row],[7]]),"DNF",    rounds_cum_time[[#This Row],[6]]+laps_times[[#This Row],[7]])</f>
        <v>1.3860995370370372E-2</v>
      </c>
      <c r="Q17" s="10">
        <f>IF(ISBLANK(laps_times[[#This Row],[8]]),"DNF",    rounds_cum_time[[#This Row],[7]]+laps_times[[#This Row],[8]])</f>
        <v>1.571087962962963E-2</v>
      </c>
      <c r="R17" s="10">
        <f>IF(ISBLANK(laps_times[[#This Row],[9]]),"DNF",    rounds_cum_time[[#This Row],[8]]+laps_times[[#This Row],[9]])</f>
        <v>1.7623611111111111E-2</v>
      </c>
      <c r="S17" s="10">
        <f>IF(ISBLANK(laps_times[[#This Row],[10]]),"DNF",    rounds_cum_time[[#This Row],[9]]+laps_times[[#This Row],[10]])</f>
        <v>1.9575231481481482E-2</v>
      </c>
      <c r="T17" s="10">
        <f>IF(ISBLANK(laps_times[[#This Row],[11]]),"DNF",    rounds_cum_time[[#This Row],[10]]+laps_times[[#This Row],[11]])</f>
        <v>2.1511111111111113E-2</v>
      </c>
      <c r="U17" s="10">
        <f>IF(ISBLANK(laps_times[[#This Row],[12]]),"DNF",    rounds_cum_time[[#This Row],[11]]+laps_times[[#This Row],[12]])</f>
        <v>2.3454050925925927E-2</v>
      </c>
      <c r="V17" s="10">
        <f>IF(ISBLANK(laps_times[[#This Row],[13]]),"DNF",    rounds_cum_time[[#This Row],[12]]+laps_times[[#This Row],[13]])</f>
        <v>2.5373726851851852E-2</v>
      </c>
      <c r="W17" s="10">
        <f>IF(ISBLANK(laps_times[[#This Row],[14]]),"DNF",    rounds_cum_time[[#This Row],[13]]+laps_times[[#This Row],[14]])</f>
        <v>2.7291203703703703E-2</v>
      </c>
      <c r="X17" s="10">
        <f>IF(ISBLANK(laps_times[[#This Row],[15]]),"DNF",    rounds_cum_time[[#This Row],[14]]+laps_times[[#This Row],[15]])</f>
        <v>2.9227314814814814E-2</v>
      </c>
      <c r="Y17" s="10">
        <f>IF(ISBLANK(laps_times[[#This Row],[16]]),"DNF",    rounds_cum_time[[#This Row],[15]]+laps_times[[#This Row],[16]])</f>
        <v>3.1165277777777778E-2</v>
      </c>
      <c r="Z17" s="10">
        <f>IF(ISBLANK(laps_times[[#This Row],[17]]),"DNF",    rounds_cum_time[[#This Row],[16]]+laps_times[[#This Row],[17]])</f>
        <v>3.310277777777778E-2</v>
      </c>
      <c r="AA17" s="10">
        <f>IF(ISBLANK(laps_times[[#This Row],[18]]),"DNF",    rounds_cum_time[[#This Row],[17]]+laps_times[[#This Row],[18]])</f>
        <v>3.5036921296296299E-2</v>
      </c>
      <c r="AB17" s="10">
        <f>IF(ISBLANK(laps_times[[#This Row],[19]]),"DNF",    rounds_cum_time[[#This Row],[18]]+laps_times[[#This Row],[19]])</f>
        <v>3.7018750000000003E-2</v>
      </c>
      <c r="AC17" s="10">
        <f>IF(ISBLANK(laps_times[[#This Row],[20]]),"DNF",    rounds_cum_time[[#This Row],[19]]+laps_times[[#This Row],[20]])</f>
        <v>3.8974305555555561E-2</v>
      </c>
      <c r="AD17" s="10">
        <f>IF(ISBLANK(laps_times[[#This Row],[21]]),"DNF",    rounds_cum_time[[#This Row],[20]]+laps_times[[#This Row],[21]])</f>
        <v>4.0959953703703707E-2</v>
      </c>
      <c r="AE17" s="10">
        <f>IF(ISBLANK(laps_times[[#This Row],[22]]),"DNF",    rounds_cum_time[[#This Row],[21]]+laps_times[[#This Row],[22]])</f>
        <v>4.2943287037037037E-2</v>
      </c>
      <c r="AF17" s="10">
        <f>IF(ISBLANK(laps_times[[#This Row],[23]]),"DNF",    rounds_cum_time[[#This Row],[22]]+laps_times[[#This Row],[23]])</f>
        <v>4.4923842592592592E-2</v>
      </c>
      <c r="AG17" s="10">
        <f>IF(ISBLANK(laps_times[[#This Row],[24]]),"DNF",    rounds_cum_time[[#This Row],[23]]+laps_times[[#This Row],[24]])</f>
        <v>4.6935185185185184E-2</v>
      </c>
      <c r="AH17" s="10">
        <f>IF(ISBLANK(laps_times[[#This Row],[25]]),"DNF",    rounds_cum_time[[#This Row],[24]]+laps_times[[#This Row],[25]])</f>
        <v>4.8930324074074071E-2</v>
      </c>
      <c r="AI17" s="10">
        <f>IF(ISBLANK(laps_times[[#This Row],[26]]),"DNF",    rounds_cum_time[[#This Row],[25]]+laps_times[[#This Row],[26]])</f>
        <v>5.0920254629629624E-2</v>
      </c>
      <c r="AJ17" s="10">
        <f>IF(ISBLANK(laps_times[[#This Row],[27]]),"DNF",    rounds_cum_time[[#This Row],[26]]+laps_times[[#This Row],[27]])</f>
        <v>5.2908796296296294E-2</v>
      </c>
      <c r="AK17" s="10">
        <f>IF(ISBLANK(laps_times[[#This Row],[28]]),"DNF",    rounds_cum_time[[#This Row],[27]]+laps_times[[#This Row],[28]])</f>
        <v>5.489837962962963E-2</v>
      </c>
      <c r="AL17" s="10">
        <f>IF(ISBLANK(laps_times[[#This Row],[29]]),"DNF",    rounds_cum_time[[#This Row],[28]]+laps_times[[#This Row],[29]])</f>
        <v>5.6897800925925925E-2</v>
      </c>
      <c r="AM17" s="10">
        <f>IF(ISBLANK(laps_times[[#This Row],[30]]),"DNF",    rounds_cum_time[[#This Row],[29]]+laps_times[[#This Row],[30]])</f>
        <v>5.8898148148148144E-2</v>
      </c>
      <c r="AN17" s="10">
        <f>IF(ISBLANK(laps_times[[#This Row],[31]]),"DNF",    rounds_cum_time[[#This Row],[30]]+laps_times[[#This Row],[31]])</f>
        <v>6.089641203703703E-2</v>
      </c>
      <c r="AO17" s="10">
        <f>IF(ISBLANK(laps_times[[#This Row],[32]]),"DNF",    rounds_cum_time[[#This Row],[31]]+laps_times[[#This Row],[32]])</f>
        <v>6.2881828703703693E-2</v>
      </c>
      <c r="AP17" s="10">
        <f>IF(ISBLANK(laps_times[[#This Row],[33]]),"DNF",    rounds_cum_time[[#This Row],[32]]+laps_times[[#This Row],[33]])</f>
        <v>6.4851388888888875E-2</v>
      </c>
      <c r="AQ17" s="10">
        <f>IF(ISBLANK(laps_times[[#This Row],[34]]),"DNF",    rounds_cum_time[[#This Row],[33]]+laps_times[[#This Row],[34]])</f>
        <v>6.6815972222222214E-2</v>
      </c>
      <c r="AR17" s="10">
        <f>IF(ISBLANK(laps_times[[#This Row],[35]]),"DNF",    rounds_cum_time[[#This Row],[34]]+laps_times[[#This Row],[35]])</f>
        <v>6.878842592592592E-2</v>
      </c>
      <c r="AS17" s="10">
        <f>IF(ISBLANK(laps_times[[#This Row],[36]]),"DNF",    rounds_cum_time[[#This Row],[35]]+laps_times[[#This Row],[36]])</f>
        <v>7.07630787037037E-2</v>
      </c>
      <c r="AT17" s="10">
        <f>IF(ISBLANK(laps_times[[#This Row],[37]]),"DNF",    rounds_cum_time[[#This Row],[36]]+laps_times[[#This Row],[37]])</f>
        <v>7.274699074074073E-2</v>
      </c>
      <c r="AU17" s="10">
        <f>IF(ISBLANK(laps_times[[#This Row],[38]]),"DNF",    rounds_cum_time[[#This Row],[37]]+laps_times[[#This Row],[38]])</f>
        <v>7.4751157407407398E-2</v>
      </c>
      <c r="AV17" s="10">
        <f>IF(ISBLANK(laps_times[[#This Row],[39]]),"DNF",    rounds_cum_time[[#This Row],[38]]+laps_times[[#This Row],[39]])</f>
        <v>7.6774652777777772E-2</v>
      </c>
      <c r="AW17" s="10">
        <f>IF(ISBLANK(laps_times[[#This Row],[40]]),"DNF",    rounds_cum_time[[#This Row],[39]]+laps_times[[#This Row],[40]])</f>
        <v>7.8757754629629625E-2</v>
      </c>
      <c r="AX17" s="10">
        <f>IF(ISBLANK(laps_times[[#This Row],[41]]),"DNF",    rounds_cum_time[[#This Row],[40]]+laps_times[[#This Row],[41]])</f>
        <v>8.075011574074073E-2</v>
      </c>
      <c r="AY17" s="10">
        <f>IF(ISBLANK(laps_times[[#This Row],[42]]),"DNF",    rounds_cum_time[[#This Row],[41]]+laps_times[[#This Row],[42]])</f>
        <v>8.276701388888888E-2</v>
      </c>
      <c r="AZ17" s="10">
        <f>IF(ISBLANK(laps_times[[#This Row],[43]]),"DNF",    rounds_cum_time[[#This Row],[42]]+laps_times[[#This Row],[43]])</f>
        <v>8.4817245370370359E-2</v>
      </c>
      <c r="BA17" s="10">
        <f>IF(ISBLANK(laps_times[[#This Row],[44]]),"DNF",    rounds_cum_time[[#This Row],[43]]+laps_times[[#This Row],[44]])</f>
        <v>8.6846643518518507E-2</v>
      </c>
      <c r="BB17" s="10">
        <f>IF(ISBLANK(laps_times[[#This Row],[45]]),"DNF",    rounds_cum_time[[#This Row],[44]]+laps_times[[#This Row],[45]])</f>
        <v>8.9023842592592578E-2</v>
      </c>
      <c r="BC17" s="10">
        <f>IF(ISBLANK(laps_times[[#This Row],[46]]),"DNF",    rounds_cum_time[[#This Row],[45]]+laps_times[[#This Row],[46]])</f>
        <v>9.1137268518518499E-2</v>
      </c>
      <c r="BD17" s="10">
        <f>IF(ISBLANK(laps_times[[#This Row],[47]]),"DNF",    rounds_cum_time[[#This Row],[46]]+laps_times[[#This Row],[47]])</f>
        <v>9.3184259259259244E-2</v>
      </c>
      <c r="BE17" s="10">
        <f>IF(ISBLANK(laps_times[[#This Row],[48]]),"DNF",    rounds_cum_time[[#This Row],[47]]+laps_times[[#This Row],[48]])</f>
        <v>9.5252314814814804E-2</v>
      </c>
      <c r="BF17" s="10">
        <f>IF(ISBLANK(laps_times[[#This Row],[49]]),"DNF",    rounds_cum_time[[#This Row],[48]]+laps_times[[#This Row],[49]])</f>
        <v>9.7307175925925915E-2</v>
      </c>
      <c r="BG17" s="10">
        <f>IF(ISBLANK(laps_times[[#This Row],[50]]),"DNF",    rounds_cum_time[[#This Row],[49]]+laps_times[[#This Row],[50]])</f>
        <v>9.9336574074074063E-2</v>
      </c>
      <c r="BH17" s="10">
        <f>IF(ISBLANK(laps_times[[#This Row],[51]]),"DNF",    rounds_cum_time[[#This Row],[50]]+laps_times[[#This Row],[51]])</f>
        <v>0.10137129629629628</v>
      </c>
      <c r="BI17" s="10">
        <f>IF(ISBLANK(laps_times[[#This Row],[52]]),"DNF",    rounds_cum_time[[#This Row],[51]]+laps_times[[#This Row],[52]])</f>
        <v>0.10342731481481479</v>
      </c>
      <c r="BJ17" s="10">
        <f>IF(ISBLANK(laps_times[[#This Row],[53]]),"DNF",    rounds_cum_time[[#This Row],[52]]+laps_times[[#This Row],[53]])</f>
        <v>0.10550231481481478</v>
      </c>
      <c r="BK17" s="10">
        <f>IF(ISBLANK(laps_times[[#This Row],[54]]),"DNF",    rounds_cum_time[[#This Row],[53]]+laps_times[[#This Row],[54]])</f>
        <v>0.10751296296296294</v>
      </c>
      <c r="BL17" s="10">
        <f>IF(ISBLANK(laps_times[[#This Row],[55]]),"DNF",    rounds_cum_time[[#This Row],[54]]+laps_times[[#This Row],[55]])</f>
        <v>0.10952569444444442</v>
      </c>
      <c r="BM17" s="10">
        <f>IF(ISBLANK(laps_times[[#This Row],[56]]),"DNF",    rounds_cum_time[[#This Row],[55]]+laps_times[[#This Row],[56]])</f>
        <v>0.11154236111111109</v>
      </c>
      <c r="BN17" s="10">
        <f>IF(ISBLANK(laps_times[[#This Row],[57]]),"DNF",    rounds_cum_time[[#This Row],[56]]+laps_times[[#This Row],[57]])</f>
        <v>0.11357511574074071</v>
      </c>
      <c r="BO17" s="10">
        <f>IF(ISBLANK(laps_times[[#This Row],[58]]),"DNF",    rounds_cum_time[[#This Row],[57]]+laps_times[[#This Row],[58]])</f>
        <v>0.11565277777777774</v>
      </c>
      <c r="BP17" s="10">
        <f>IF(ISBLANK(laps_times[[#This Row],[59]]),"DNF",    rounds_cum_time[[#This Row],[58]]+laps_times[[#This Row],[59]])</f>
        <v>0.11770960648148145</v>
      </c>
      <c r="BQ17" s="10">
        <f>IF(ISBLANK(laps_times[[#This Row],[60]]),"DNF",    rounds_cum_time[[#This Row],[59]]+laps_times[[#This Row],[60]])</f>
        <v>0.11977581018518516</v>
      </c>
      <c r="BR17" s="10">
        <f>IF(ISBLANK(laps_times[[#This Row],[61]]),"DNF",    rounds_cum_time[[#This Row],[60]]+laps_times[[#This Row],[61]])</f>
        <v>0.12187847222222219</v>
      </c>
      <c r="BS17" s="10">
        <f>IF(ISBLANK(laps_times[[#This Row],[62]]),"DNF",    rounds_cum_time[[#This Row],[61]]+laps_times[[#This Row],[62]])</f>
        <v>0.12399409722222218</v>
      </c>
      <c r="BT17" s="10">
        <f>IF(ISBLANK(laps_times[[#This Row],[63]]),"DNF",    rounds_cum_time[[#This Row],[62]]+laps_times[[#This Row],[63]])</f>
        <v>0.12614710648148145</v>
      </c>
    </row>
    <row r="18" spans="2:72" x14ac:dyDescent="0.2">
      <c r="B18" s="5">
        <v>13</v>
      </c>
      <c r="C18" s="1">
        <v>110</v>
      </c>
      <c r="D18" s="1" t="s">
        <v>23</v>
      </c>
      <c r="E18" s="3">
        <v>1974</v>
      </c>
      <c r="F18" s="3" t="s">
        <v>1</v>
      </c>
      <c r="G18" s="3">
        <v>7</v>
      </c>
      <c r="H18" s="1" t="s">
        <v>24</v>
      </c>
      <c r="I18" s="18">
        <v>0.12725624999999999</v>
      </c>
      <c r="J18" s="10">
        <f>laps_times[[#This Row],[1]]</f>
        <v>2.2716435185185188E-3</v>
      </c>
      <c r="K18" s="10">
        <f>IF(ISBLANK(laps_times[[#This Row],[2]]),"DNF",    rounds_cum_time[[#This Row],[1]]+laps_times[[#This Row],[2]])</f>
        <v>4.1400462962962962E-3</v>
      </c>
      <c r="L18" s="10">
        <f>IF(ISBLANK(laps_times[[#This Row],[3]]),"DNF",    rounds_cum_time[[#This Row],[2]]+laps_times[[#This Row],[3]])</f>
        <v>6.0192129629629632E-3</v>
      </c>
      <c r="M18" s="10">
        <f>IF(ISBLANK(laps_times[[#This Row],[4]]),"DNF",    rounds_cum_time[[#This Row],[3]]+laps_times[[#This Row],[4]])</f>
        <v>7.9211805555555563E-3</v>
      </c>
      <c r="N18" s="10">
        <f>IF(ISBLANK(laps_times[[#This Row],[5]]),"DNF",    rounds_cum_time[[#This Row],[4]]+laps_times[[#This Row],[5]])</f>
        <v>9.858449074074075E-3</v>
      </c>
      <c r="O18" s="10">
        <f>IF(ISBLANK(laps_times[[#This Row],[6]]),"DNF",    rounds_cum_time[[#This Row],[5]]+laps_times[[#This Row],[6]])</f>
        <v>1.1766666666666668E-2</v>
      </c>
      <c r="P18" s="10">
        <f>IF(ISBLANK(laps_times[[#This Row],[7]]),"DNF",    rounds_cum_time[[#This Row],[6]]+laps_times[[#This Row],[7]])</f>
        <v>1.3706944444444445E-2</v>
      </c>
      <c r="Q18" s="10">
        <f>IF(ISBLANK(laps_times[[#This Row],[8]]),"DNF",    rounds_cum_time[[#This Row],[7]]+laps_times[[#This Row],[8]])</f>
        <v>1.5628009259259258E-2</v>
      </c>
      <c r="R18" s="10">
        <f>IF(ISBLANK(laps_times[[#This Row],[9]]),"DNF",    rounds_cum_time[[#This Row],[8]]+laps_times[[#This Row],[9]])</f>
        <v>1.754085648148148E-2</v>
      </c>
      <c r="S18" s="10">
        <f>IF(ISBLANK(laps_times[[#This Row],[10]]),"DNF",    rounds_cum_time[[#This Row],[9]]+laps_times[[#This Row],[10]])</f>
        <v>1.9427083333333331E-2</v>
      </c>
      <c r="T18" s="10">
        <f>IF(ISBLANK(laps_times[[#This Row],[11]]),"DNF",    rounds_cum_time[[#This Row],[10]]+laps_times[[#This Row],[11]])</f>
        <v>2.1322453703703701E-2</v>
      </c>
      <c r="U18" s="10">
        <f>IF(ISBLANK(laps_times[[#This Row],[12]]),"DNF",    rounds_cum_time[[#This Row],[11]]+laps_times[[#This Row],[12]])</f>
        <v>2.323194444444444E-2</v>
      </c>
      <c r="V18" s="10">
        <f>IF(ISBLANK(laps_times[[#This Row],[13]]),"DNF",    rounds_cum_time[[#This Row],[12]]+laps_times[[#This Row],[13]])</f>
        <v>2.512569444444444E-2</v>
      </c>
      <c r="W18" s="10">
        <f>IF(ISBLANK(laps_times[[#This Row],[14]]),"DNF",    rounds_cum_time[[#This Row],[13]]+laps_times[[#This Row],[14]])</f>
        <v>2.7029513888888884E-2</v>
      </c>
      <c r="X18" s="10">
        <f>IF(ISBLANK(laps_times[[#This Row],[15]]),"DNF",    rounds_cum_time[[#This Row],[14]]+laps_times[[#This Row],[15]])</f>
        <v>2.8947222222222218E-2</v>
      </c>
      <c r="Y18" s="10">
        <f>IF(ISBLANK(laps_times[[#This Row],[16]]),"DNF",    rounds_cum_time[[#This Row],[15]]+laps_times[[#This Row],[16]])</f>
        <v>3.0850231481481478E-2</v>
      </c>
      <c r="Z18" s="10">
        <f>IF(ISBLANK(laps_times[[#This Row],[17]]),"DNF",    rounds_cum_time[[#This Row],[16]]+laps_times[[#This Row],[17]])</f>
        <v>3.2757523148148143E-2</v>
      </c>
      <c r="AA18" s="10">
        <f>IF(ISBLANK(laps_times[[#This Row],[18]]),"DNF",    rounds_cum_time[[#This Row],[17]]+laps_times[[#This Row],[18]])</f>
        <v>3.4646643518518511E-2</v>
      </c>
      <c r="AB18" s="10">
        <f>IF(ISBLANK(laps_times[[#This Row],[19]]),"DNF",    rounds_cum_time[[#This Row],[18]]+laps_times[[#This Row],[19]])</f>
        <v>3.6544328703703693E-2</v>
      </c>
      <c r="AC18" s="10">
        <f>IF(ISBLANK(laps_times[[#This Row],[20]]),"DNF",    rounds_cum_time[[#This Row],[19]]+laps_times[[#This Row],[20]])</f>
        <v>3.8432060185185177E-2</v>
      </c>
      <c r="AD18" s="10">
        <f>IF(ISBLANK(laps_times[[#This Row],[21]]),"DNF",    rounds_cum_time[[#This Row],[20]]+laps_times[[#This Row],[21]])</f>
        <v>4.0325810185185176E-2</v>
      </c>
      <c r="AE18" s="10">
        <f>IF(ISBLANK(laps_times[[#This Row],[22]]),"DNF",    rounds_cum_time[[#This Row],[21]]+laps_times[[#This Row],[22]])</f>
        <v>4.2216898148148142E-2</v>
      </c>
      <c r="AF18" s="10">
        <f>IF(ISBLANK(laps_times[[#This Row],[23]]),"DNF",    rounds_cum_time[[#This Row],[22]]+laps_times[[#This Row],[23]])</f>
        <v>4.4092013888888885E-2</v>
      </c>
      <c r="AG18" s="10">
        <f>IF(ISBLANK(laps_times[[#This Row],[24]]),"DNF",    rounds_cum_time[[#This Row],[23]]+laps_times[[#This Row],[24]])</f>
        <v>4.5995254629629626E-2</v>
      </c>
      <c r="AH18" s="10">
        <f>IF(ISBLANK(laps_times[[#This Row],[25]]),"DNF",    rounds_cum_time[[#This Row],[24]]+laps_times[[#This Row],[25]])</f>
        <v>4.7900810185185182E-2</v>
      </c>
      <c r="AI18" s="10">
        <f>IF(ISBLANK(laps_times[[#This Row],[26]]),"DNF",    rounds_cum_time[[#This Row],[25]]+laps_times[[#This Row],[26]])</f>
        <v>4.980023148148148E-2</v>
      </c>
      <c r="AJ18" s="10">
        <f>IF(ISBLANK(laps_times[[#This Row],[27]]),"DNF",    rounds_cum_time[[#This Row],[26]]+laps_times[[#This Row],[27]])</f>
        <v>5.1717476851851851E-2</v>
      </c>
      <c r="AK18" s="10">
        <f>IF(ISBLANK(laps_times[[#This Row],[28]]),"DNF",    rounds_cum_time[[#This Row],[27]]+laps_times[[#This Row],[28]])</f>
        <v>5.3620717592592591E-2</v>
      </c>
      <c r="AL18" s="10">
        <f>IF(ISBLANK(laps_times[[#This Row],[29]]),"DNF",    rounds_cum_time[[#This Row],[28]]+laps_times[[#This Row],[29]])</f>
        <v>5.5558101851851852E-2</v>
      </c>
      <c r="AM18" s="10">
        <f>IF(ISBLANK(laps_times[[#This Row],[30]]),"DNF",    rounds_cum_time[[#This Row],[29]]+laps_times[[#This Row],[30]])</f>
        <v>5.7462847222222224E-2</v>
      </c>
      <c r="AN18" s="10">
        <f>IF(ISBLANK(laps_times[[#This Row],[31]]),"DNF",    rounds_cum_time[[#This Row],[30]]+laps_times[[#This Row],[31]])</f>
        <v>5.9385069444444445E-2</v>
      </c>
      <c r="AO18" s="10">
        <f>IF(ISBLANK(laps_times[[#This Row],[32]]),"DNF",    rounds_cum_time[[#This Row],[31]]+laps_times[[#This Row],[32]])</f>
        <v>6.1271759259259262E-2</v>
      </c>
      <c r="AP18" s="10">
        <f>IF(ISBLANK(laps_times[[#This Row],[33]]),"DNF",    rounds_cum_time[[#This Row],[32]]+laps_times[[#This Row],[33]])</f>
        <v>6.316168981481482E-2</v>
      </c>
      <c r="AQ18" s="10">
        <f>IF(ISBLANK(laps_times[[#This Row],[34]]),"DNF",    rounds_cum_time[[#This Row],[33]]+laps_times[[#This Row],[34]])</f>
        <v>6.5055902777777785E-2</v>
      </c>
      <c r="AR18" s="10">
        <f>IF(ISBLANK(laps_times[[#This Row],[35]]),"DNF",    rounds_cum_time[[#This Row],[34]]+laps_times[[#This Row],[35]])</f>
        <v>6.69582175925926E-2</v>
      </c>
      <c r="AS18" s="10">
        <f>IF(ISBLANK(laps_times[[#This Row],[36]]),"DNF",    rounds_cum_time[[#This Row],[35]]+laps_times[[#This Row],[36]])</f>
        <v>6.8840509259259261E-2</v>
      </c>
      <c r="AT18" s="10">
        <f>IF(ISBLANK(laps_times[[#This Row],[37]]),"DNF",    rounds_cum_time[[#This Row],[36]]+laps_times[[#This Row],[37]])</f>
        <v>7.0720949074074071E-2</v>
      </c>
      <c r="AU18" s="10">
        <f>IF(ISBLANK(laps_times[[#This Row],[38]]),"DNF",    rounds_cum_time[[#This Row],[37]]+laps_times[[#This Row],[38]])</f>
        <v>7.2638888888888892E-2</v>
      </c>
      <c r="AV18" s="10">
        <f>IF(ISBLANK(laps_times[[#This Row],[39]]),"DNF",    rounds_cum_time[[#This Row],[38]]+laps_times[[#This Row],[39]])</f>
        <v>7.460266203703704E-2</v>
      </c>
      <c r="AW18" s="10">
        <f>IF(ISBLANK(laps_times[[#This Row],[40]]),"DNF",    rounds_cum_time[[#This Row],[39]]+laps_times[[#This Row],[40]])</f>
        <v>7.6585995370370377E-2</v>
      </c>
      <c r="AX18" s="10">
        <f>IF(ISBLANK(laps_times[[#This Row],[41]]),"DNF",    rounds_cum_time[[#This Row],[40]]+laps_times[[#This Row],[41]])</f>
        <v>7.8550347222222233E-2</v>
      </c>
      <c r="AY18" s="10">
        <f>IF(ISBLANK(laps_times[[#This Row],[42]]),"DNF",    rounds_cum_time[[#This Row],[41]]+laps_times[[#This Row],[42]])</f>
        <v>8.0523726851851857E-2</v>
      </c>
      <c r="AZ18" s="10">
        <f>IF(ISBLANK(laps_times[[#This Row],[43]]),"DNF",    rounds_cum_time[[#This Row],[42]]+laps_times[[#This Row],[43]])</f>
        <v>8.2536689814814823E-2</v>
      </c>
      <c r="BA18" s="10">
        <f>IF(ISBLANK(laps_times[[#This Row],[44]]),"DNF",    rounds_cum_time[[#This Row],[43]]+laps_times[[#This Row],[44]])</f>
        <v>8.4576967592592603E-2</v>
      </c>
      <c r="BB18" s="10">
        <f>IF(ISBLANK(laps_times[[#This Row],[45]]),"DNF",    rounds_cum_time[[#This Row],[44]]+laps_times[[#This Row],[45]])</f>
        <v>8.6632754629629646E-2</v>
      </c>
      <c r="BC18" s="10">
        <f>IF(ISBLANK(laps_times[[#This Row],[46]]),"DNF",    rounds_cum_time[[#This Row],[45]]+laps_times[[#This Row],[46]])</f>
        <v>8.8764699074074097E-2</v>
      </c>
      <c r="BD18" s="10">
        <f>IF(ISBLANK(laps_times[[#This Row],[47]]),"DNF",    rounds_cum_time[[#This Row],[46]]+laps_times[[#This Row],[47]])</f>
        <v>9.0857986111111136E-2</v>
      </c>
      <c r="BE18" s="10">
        <f>IF(ISBLANK(laps_times[[#This Row],[48]]),"DNF",    rounds_cum_time[[#This Row],[47]]+laps_times[[#This Row],[48]])</f>
        <v>9.3012152777777801E-2</v>
      </c>
      <c r="BF18" s="10">
        <f>IF(ISBLANK(laps_times[[#This Row],[49]]),"DNF",    rounds_cum_time[[#This Row],[48]]+laps_times[[#This Row],[49]])</f>
        <v>9.5158217592592617E-2</v>
      </c>
      <c r="BG18" s="10">
        <f>IF(ISBLANK(laps_times[[#This Row],[50]]),"DNF",    rounds_cum_time[[#This Row],[49]]+laps_times[[#This Row],[50]])</f>
        <v>9.7360300925925944E-2</v>
      </c>
      <c r="BH18" s="10">
        <f>IF(ISBLANK(laps_times[[#This Row],[51]]),"DNF",    rounds_cum_time[[#This Row],[50]]+laps_times[[#This Row],[51]])</f>
        <v>9.9709259259259275E-2</v>
      </c>
      <c r="BI18" s="10">
        <f>IF(ISBLANK(laps_times[[#This Row],[52]]),"DNF",    rounds_cum_time[[#This Row],[51]]+laps_times[[#This Row],[52]])</f>
        <v>0.1020689814814815</v>
      </c>
      <c r="BJ18" s="10">
        <f>IF(ISBLANK(laps_times[[#This Row],[53]]),"DNF",    rounds_cum_time[[#This Row],[52]]+laps_times[[#This Row],[53]])</f>
        <v>0.10434976851851853</v>
      </c>
      <c r="BK18" s="10">
        <f>IF(ISBLANK(laps_times[[#This Row],[54]]),"DNF",    rounds_cum_time[[#This Row],[53]]+laps_times[[#This Row],[54]])</f>
        <v>0.1067451388888889</v>
      </c>
      <c r="BL18" s="10">
        <f>IF(ISBLANK(laps_times[[#This Row],[55]]),"DNF",    rounds_cum_time[[#This Row],[54]]+laps_times[[#This Row],[55]])</f>
        <v>0.10907534722222223</v>
      </c>
      <c r="BM18" s="10">
        <f>IF(ISBLANK(laps_times[[#This Row],[56]]),"DNF",    rounds_cum_time[[#This Row],[55]]+laps_times[[#This Row],[56]])</f>
        <v>0.11142210648148149</v>
      </c>
      <c r="BN18" s="10">
        <f>IF(ISBLANK(laps_times[[#This Row],[57]]),"DNF",    rounds_cum_time[[#This Row],[56]]+laps_times[[#This Row],[57]])</f>
        <v>0.1136982638888889</v>
      </c>
      <c r="BO18" s="10">
        <f>IF(ISBLANK(laps_times[[#This Row],[58]]),"DNF",    rounds_cum_time[[#This Row],[57]]+laps_times[[#This Row],[58]])</f>
        <v>0.11599467592592594</v>
      </c>
      <c r="BP18" s="10">
        <f>IF(ISBLANK(laps_times[[#This Row],[59]]),"DNF",    rounds_cum_time[[#This Row],[58]]+laps_times[[#This Row],[59]])</f>
        <v>0.11838402777777779</v>
      </c>
      <c r="BQ18" s="10">
        <f>IF(ISBLANK(laps_times[[#This Row],[60]]),"DNF",    rounds_cum_time[[#This Row],[59]]+laps_times[[#This Row],[60]])</f>
        <v>0.12062303240740742</v>
      </c>
      <c r="BR18" s="10">
        <f>IF(ISBLANK(laps_times[[#This Row],[61]]),"DNF",    rounds_cum_time[[#This Row],[60]]+laps_times[[#This Row],[61]])</f>
        <v>0.12280231481481482</v>
      </c>
      <c r="BS18" s="10">
        <f>IF(ISBLANK(laps_times[[#This Row],[62]]),"DNF",    rounds_cum_time[[#This Row],[61]]+laps_times[[#This Row],[62]])</f>
        <v>0.12506712962962963</v>
      </c>
      <c r="BT18" s="10">
        <f>IF(ISBLANK(laps_times[[#This Row],[63]]),"DNF",    rounds_cum_time[[#This Row],[62]]+laps_times[[#This Row],[63]])</f>
        <v>0.12725671296296295</v>
      </c>
    </row>
    <row r="19" spans="2:72" x14ac:dyDescent="0.2">
      <c r="B19" s="5">
        <v>14</v>
      </c>
      <c r="C19" s="1">
        <v>13</v>
      </c>
      <c r="D19" s="1" t="s">
        <v>25</v>
      </c>
      <c r="E19" s="3">
        <v>1972</v>
      </c>
      <c r="F19" s="3" t="s">
        <v>1</v>
      </c>
      <c r="G19" s="3">
        <v>8</v>
      </c>
      <c r="H19" s="1" t="s">
        <v>9</v>
      </c>
      <c r="I19" s="18">
        <v>0.12758263888888891</v>
      </c>
      <c r="J19" s="10">
        <f>laps_times[[#This Row],[1]]</f>
        <v>2.0922453703703706E-3</v>
      </c>
      <c r="K19" s="10">
        <f>IF(ISBLANK(laps_times[[#This Row],[2]]),"DNF",    rounds_cum_time[[#This Row],[1]]+laps_times[[#This Row],[2]])</f>
        <v>3.8105324074074079E-3</v>
      </c>
      <c r="L19" s="10">
        <f>IF(ISBLANK(laps_times[[#This Row],[3]]),"DNF",    rounds_cum_time[[#This Row],[2]]+laps_times[[#This Row],[3]])</f>
        <v>5.530208333333334E-3</v>
      </c>
      <c r="M19" s="10">
        <f>IF(ISBLANK(laps_times[[#This Row],[4]]),"DNF",    rounds_cum_time[[#This Row],[3]]+laps_times[[#This Row],[4]])</f>
        <v>7.2526620370370375E-3</v>
      </c>
      <c r="N19" s="10">
        <f>IF(ISBLANK(laps_times[[#This Row],[5]]),"DNF",    rounds_cum_time[[#This Row],[4]]+laps_times[[#This Row],[5]])</f>
        <v>8.9770833333333334E-3</v>
      </c>
      <c r="O19" s="10">
        <f>IF(ISBLANK(laps_times[[#This Row],[6]]),"DNF",    rounds_cum_time[[#This Row],[5]]+laps_times[[#This Row],[6]])</f>
        <v>1.0705324074074074E-2</v>
      </c>
      <c r="P19" s="10">
        <f>IF(ISBLANK(laps_times[[#This Row],[7]]),"DNF",    rounds_cum_time[[#This Row],[6]]+laps_times[[#This Row],[7]])</f>
        <v>1.2456828703703703E-2</v>
      </c>
      <c r="Q19" s="10">
        <f>IF(ISBLANK(laps_times[[#This Row],[8]]),"DNF",    rounds_cum_time[[#This Row],[7]]+laps_times[[#This Row],[8]])</f>
        <v>1.4255208333333332E-2</v>
      </c>
      <c r="R19" s="10">
        <f>IF(ISBLANK(laps_times[[#This Row],[9]]),"DNF",    rounds_cum_time[[#This Row],[8]]+laps_times[[#This Row],[9]])</f>
        <v>1.6101504629629629E-2</v>
      </c>
      <c r="S19" s="10">
        <f>IF(ISBLANK(laps_times[[#This Row],[10]]),"DNF",    rounds_cum_time[[#This Row],[9]]+laps_times[[#This Row],[10]])</f>
        <v>1.7927893518518517E-2</v>
      </c>
      <c r="T19" s="10">
        <f>IF(ISBLANK(laps_times[[#This Row],[11]]),"DNF",    rounds_cum_time[[#This Row],[10]]+laps_times[[#This Row],[11]])</f>
        <v>1.9738078703703702E-2</v>
      </c>
      <c r="U19" s="10">
        <f>IF(ISBLANK(laps_times[[#This Row],[12]]),"DNF",    rounds_cum_time[[#This Row],[11]]+laps_times[[#This Row],[12]])</f>
        <v>2.1516666666666667E-2</v>
      </c>
      <c r="V19" s="10">
        <f>IF(ISBLANK(laps_times[[#This Row],[13]]),"DNF",    rounds_cum_time[[#This Row],[12]]+laps_times[[#This Row],[13]])</f>
        <v>2.3330439814814814E-2</v>
      </c>
      <c r="W19" s="10">
        <f>IF(ISBLANK(laps_times[[#This Row],[14]]),"DNF",    rounds_cum_time[[#This Row],[13]]+laps_times[[#This Row],[14]])</f>
        <v>2.5134259259259259E-2</v>
      </c>
      <c r="X19" s="10">
        <f>IF(ISBLANK(laps_times[[#This Row],[15]]),"DNF",    rounds_cum_time[[#This Row],[14]]+laps_times[[#This Row],[15]])</f>
        <v>2.6990162037037038E-2</v>
      </c>
      <c r="Y19" s="10">
        <f>IF(ISBLANK(laps_times[[#This Row],[16]]),"DNF",    rounds_cum_time[[#This Row],[15]]+laps_times[[#This Row],[16]])</f>
        <v>2.8850231481481484E-2</v>
      </c>
      <c r="Z19" s="10">
        <f>IF(ISBLANK(laps_times[[#This Row],[17]]),"DNF",    rounds_cum_time[[#This Row],[16]]+laps_times[[#This Row],[17]])</f>
        <v>3.0717129629629632E-2</v>
      </c>
      <c r="AA19" s="10">
        <f>IF(ISBLANK(laps_times[[#This Row],[18]]),"DNF",    rounds_cum_time[[#This Row],[17]]+laps_times[[#This Row],[18]])</f>
        <v>3.2572106481481483E-2</v>
      </c>
      <c r="AB19" s="10">
        <f>IF(ISBLANK(laps_times[[#This Row],[19]]),"DNF",    rounds_cum_time[[#This Row],[18]]+laps_times[[#This Row],[19]])</f>
        <v>3.4434490740740745E-2</v>
      </c>
      <c r="AC19" s="10">
        <f>IF(ISBLANK(laps_times[[#This Row],[20]]),"DNF",    rounds_cum_time[[#This Row],[19]]+laps_times[[#This Row],[20]])</f>
        <v>3.6352777777777782E-2</v>
      </c>
      <c r="AD19" s="10">
        <f>IF(ISBLANK(laps_times[[#This Row],[21]]),"DNF",    rounds_cum_time[[#This Row],[20]]+laps_times[[#This Row],[21]])</f>
        <v>3.8251157407407414E-2</v>
      </c>
      <c r="AE19" s="10">
        <f>IF(ISBLANK(laps_times[[#This Row],[22]]),"DNF",    rounds_cum_time[[#This Row],[21]]+laps_times[[#This Row],[22]])</f>
        <v>4.0151388888888896E-2</v>
      </c>
      <c r="AF19" s="10">
        <f>IF(ISBLANK(laps_times[[#This Row],[23]]),"DNF",    rounds_cum_time[[#This Row],[22]]+laps_times[[#This Row],[23]])</f>
        <v>4.2051273148148154E-2</v>
      </c>
      <c r="AG19" s="10">
        <f>IF(ISBLANK(laps_times[[#This Row],[24]]),"DNF",    rounds_cum_time[[#This Row],[23]]+laps_times[[#This Row],[24]])</f>
        <v>4.3940509259259262E-2</v>
      </c>
      <c r="AH19" s="10">
        <f>IF(ISBLANK(laps_times[[#This Row],[25]]),"DNF",    rounds_cum_time[[#This Row],[24]]+laps_times[[#This Row],[25]])</f>
        <v>4.585428240740741E-2</v>
      </c>
      <c r="AI19" s="10">
        <f>IF(ISBLANK(laps_times[[#This Row],[26]]),"DNF",    rounds_cum_time[[#This Row],[25]]+laps_times[[#This Row],[26]])</f>
        <v>4.7751157407407409E-2</v>
      </c>
      <c r="AJ19" s="10">
        <f>IF(ISBLANK(laps_times[[#This Row],[27]]),"DNF",    rounds_cum_time[[#This Row],[26]]+laps_times[[#This Row],[27]])</f>
        <v>4.9658796296296298E-2</v>
      </c>
      <c r="AK19" s="10">
        <f>IF(ISBLANK(laps_times[[#This Row],[28]]),"DNF",    rounds_cum_time[[#This Row],[27]]+laps_times[[#This Row],[28]])</f>
        <v>5.1588541666666668E-2</v>
      </c>
      <c r="AL19" s="10">
        <f>IF(ISBLANK(laps_times[[#This Row],[29]]),"DNF",    rounds_cum_time[[#This Row],[28]]+laps_times[[#This Row],[29]])</f>
        <v>5.3464814814814819E-2</v>
      </c>
      <c r="AM19" s="10">
        <f>IF(ISBLANK(laps_times[[#This Row],[30]]),"DNF",    rounds_cum_time[[#This Row],[29]]+laps_times[[#This Row],[30]])</f>
        <v>5.5406365740740746E-2</v>
      </c>
      <c r="AN19" s="10">
        <f>IF(ISBLANK(laps_times[[#This Row],[31]]),"DNF",    rounds_cum_time[[#This Row],[30]]+laps_times[[#This Row],[31]])</f>
        <v>5.7333680555555558E-2</v>
      </c>
      <c r="AO19" s="10">
        <f>IF(ISBLANK(laps_times[[#This Row],[32]]),"DNF",    rounds_cum_time[[#This Row],[31]]+laps_times[[#This Row],[32]])</f>
        <v>5.9220949074074075E-2</v>
      </c>
      <c r="AP19" s="10">
        <f>IF(ISBLANK(laps_times[[#This Row],[33]]),"DNF",    rounds_cum_time[[#This Row],[32]]+laps_times[[#This Row],[33]])</f>
        <v>6.1129745370370372E-2</v>
      </c>
      <c r="AQ19" s="10">
        <f>IF(ISBLANK(laps_times[[#This Row],[34]]),"DNF",    rounds_cum_time[[#This Row],[33]]+laps_times[[#This Row],[34]])</f>
        <v>6.3108449074074077E-2</v>
      </c>
      <c r="AR19" s="10">
        <f>IF(ISBLANK(laps_times[[#This Row],[35]]),"DNF",    rounds_cum_time[[#This Row],[34]]+laps_times[[#This Row],[35]])</f>
        <v>6.5071180555555552E-2</v>
      </c>
      <c r="AS19" s="10">
        <f>IF(ISBLANK(laps_times[[#This Row],[36]]),"DNF",    rounds_cum_time[[#This Row],[35]]+laps_times[[#This Row],[36]])</f>
        <v>6.7107291666666666E-2</v>
      </c>
      <c r="AT19" s="10">
        <f>IF(ISBLANK(laps_times[[#This Row],[37]]),"DNF",    rounds_cum_time[[#This Row],[36]]+laps_times[[#This Row],[37]])</f>
        <v>6.9167476851851845E-2</v>
      </c>
      <c r="AU19" s="10">
        <f>IF(ISBLANK(laps_times[[#This Row],[38]]),"DNF",    rounds_cum_time[[#This Row],[37]]+laps_times[[#This Row],[38]])</f>
        <v>7.1237731481481478E-2</v>
      </c>
      <c r="AV19" s="10">
        <f>IF(ISBLANK(laps_times[[#This Row],[39]]),"DNF",    rounds_cum_time[[#This Row],[38]]+laps_times[[#This Row],[39]])</f>
        <v>7.3343865740740741E-2</v>
      </c>
      <c r="AW19" s="10">
        <f>IF(ISBLANK(laps_times[[#This Row],[40]]),"DNF",    rounds_cum_time[[#This Row],[39]]+laps_times[[#This Row],[40]])</f>
        <v>7.5434606481481481E-2</v>
      </c>
      <c r="AX19" s="10">
        <f>IF(ISBLANK(laps_times[[#This Row],[41]]),"DNF",    rounds_cum_time[[#This Row],[40]]+laps_times[[#This Row],[41]])</f>
        <v>7.7571412037037032E-2</v>
      </c>
      <c r="AY19" s="10">
        <f>IF(ISBLANK(laps_times[[#This Row],[42]]),"DNF",    rounds_cum_time[[#This Row],[41]]+laps_times[[#This Row],[42]])</f>
        <v>7.968530092592592E-2</v>
      </c>
      <c r="AZ19" s="10">
        <f>IF(ISBLANK(laps_times[[#This Row],[43]]),"DNF",    rounds_cum_time[[#This Row],[42]]+laps_times[[#This Row],[43]])</f>
        <v>8.1824768518518512E-2</v>
      </c>
      <c r="BA19" s="10">
        <f>IF(ISBLANK(laps_times[[#This Row],[44]]),"DNF",    rounds_cum_time[[#This Row],[43]]+laps_times[[#This Row],[44]])</f>
        <v>8.40574074074074E-2</v>
      </c>
      <c r="BB19" s="10">
        <f>IF(ISBLANK(laps_times[[#This Row],[45]]),"DNF",    rounds_cum_time[[#This Row],[44]]+laps_times[[#This Row],[45]])</f>
        <v>8.6323263888888876E-2</v>
      </c>
      <c r="BC19" s="10">
        <f>IF(ISBLANK(laps_times[[#This Row],[46]]),"DNF",    rounds_cum_time[[#This Row],[45]]+laps_times[[#This Row],[46]])</f>
        <v>8.8611111111111099E-2</v>
      </c>
      <c r="BD19" s="10">
        <f>IF(ISBLANK(laps_times[[#This Row],[47]]),"DNF",    rounds_cum_time[[#This Row],[46]]+laps_times[[#This Row],[47]])</f>
        <v>9.086469907407406E-2</v>
      </c>
      <c r="BE19" s="10">
        <f>IF(ISBLANK(laps_times[[#This Row],[48]]),"DNF",    rounds_cum_time[[#This Row],[47]]+laps_times[[#This Row],[48]])</f>
        <v>9.3019907407407398E-2</v>
      </c>
      <c r="BF19" s="10">
        <f>IF(ISBLANK(laps_times[[#This Row],[49]]),"DNF",    rounds_cum_time[[#This Row],[48]]+laps_times[[#This Row],[49]])</f>
        <v>9.5183912037037022E-2</v>
      </c>
      <c r="BG19" s="10">
        <f>IF(ISBLANK(laps_times[[#This Row],[50]]),"DNF",    rounds_cum_time[[#This Row],[49]]+laps_times[[#This Row],[50]])</f>
        <v>9.7331944444444429E-2</v>
      </c>
      <c r="BH19" s="10">
        <f>IF(ISBLANK(laps_times[[#This Row],[51]]),"DNF",    rounds_cum_time[[#This Row],[50]]+laps_times[[#This Row],[51]])</f>
        <v>9.9580555555555547E-2</v>
      </c>
      <c r="BI19" s="10">
        <f>IF(ISBLANK(laps_times[[#This Row],[52]]),"DNF",    rounds_cum_time[[#This Row],[51]]+laps_times[[#This Row],[52]])</f>
        <v>0.1019866898148148</v>
      </c>
      <c r="BJ19" s="10">
        <f>IF(ISBLANK(laps_times[[#This Row],[53]]),"DNF",    rounds_cum_time[[#This Row],[52]]+laps_times[[#This Row],[53]])</f>
        <v>0.10432430555555554</v>
      </c>
      <c r="BK19" s="10">
        <f>IF(ISBLANK(laps_times[[#This Row],[54]]),"DNF",    rounds_cum_time[[#This Row],[53]]+laps_times[[#This Row],[54]])</f>
        <v>0.10660069444444442</v>
      </c>
      <c r="BL19" s="10">
        <f>IF(ISBLANK(laps_times[[#This Row],[55]]),"DNF",    rounds_cum_time[[#This Row],[54]]+laps_times[[#This Row],[55]])</f>
        <v>0.10891898148148146</v>
      </c>
      <c r="BM19" s="10">
        <f>IF(ISBLANK(laps_times[[#This Row],[56]]),"DNF",    rounds_cum_time[[#This Row],[55]]+laps_times[[#This Row],[56]])</f>
        <v>0.11137615740740739</v>
      </c>
      <c r="BN19" s="10">
        <f>IF(ISBLANK(laps_times[[#This Row],[57]]),"DNF",    rounds_cum_time[[#This Row],[56]]+laps_times[[#This Row],[57]])</f>
        <v>0.11382974537037036</v>
      </c>
      <c r="BO19" s="10">
        <f>IF(ISBLANK(laps_times[[#This Row],[58]]),"DNF",    rounds_cum_time[[#This Row],[57]]+laps_times[[#This Row],[58]])</f>
        <v>0.11617384259259257</v>
      </c>
      <c r="BP19" s="10">
        <f>IF(ISBLANK(laps_times[[#This Row],[59]]),"DNF",    rounds_cum_time[[#This Row],[58]]+laps_times[[#This Row],[59]])</f>
        <v>0.11841712962962961</v>
      </c>
      <c r="BQ19" s="10">
        <f>IF(ISBLANK(laps_times[[#This Row],[60]]),"DNF",    rounds_cum_time[[#This Row],[59]]+laps_times[[#This Row],[60]])</f>
        <v>0.12064479166666664</v>
      </c>
      <c r="BR19" s="10">
        <f>IF(ISBLANK(laps_times[[#This Row],[61]]),"DNF",    rounds_cum_time[[#This Row],[60]]+laps_times[[#This Row],[61]])</f>
        <v>0.12288773148148145</v>
      </c>
      <c r="BS19" s="10">
        <f>IF(ISBLANK(laps_times[[#This Row],[62]]),"DNF",    rounds_cum_time[[#This Row],[61]]+laps_times[[#This Row],[62]])</f>
        <v>0.1252040509259259</v>
      </c>
      <c r="BT19" s="10">
        <f>IF(ISBLANK(laps_times[[#This Row],[63]]),"DNF",    rounds_cum_time[[#This Row],[62]]+laps_times[[#This Row],[63]])</f>
        <v>0.12758310185185182</v>
      </c>
    </row>
    <row r="20" spans="2:72" x14ac:dyDescent="0.2">
      <c r="B20" s="5">
        <v>15</v>
      </c>
      <c r="C20" s="1">
        <v>16</v>
      </c>
      <c r="D20" s="1" t="s">
        <v>26</v>
      </c>
      <c r="E20" s="3">
        <v>1974</v>
      </c>
      <c r="F20" s="3" t="s">
        <v>1</v>
      </c>
      <c r="G20" s="3">
        <v>9</v>
      </c>
      <c r="H20" s="1" t="s">
        <v>27</v>
      </c>
      <c r="I20" s="18">
        <v>0.12760289351851853</v>
      </c>
      <c r="J20" s="10">
        <f>laps_times[[#This Row],[1]]</f>
        <v>2.3784722222222224E-3</v>
      </c>
      <c r="K20" s="10">
        <f>IF(ISBLANK(laps_times[[#This Row],[2]]),"DNF",    rounds_cum_time[[#This Row],[1]]+laps_times[[#This Row],[2]])</f>
        <v>4.3295138888888888E-3</v>
      </c>
      <c r="L20" s="10">
        <f>IF(ISBLANK(laps_times[[#This Row],[3]]),"DNF",    rounds_cum_time[[#This Row],[2]]+laps_times[[#This Row],[3]])</f>
        <v>6.2798611111111111E-3</v>
      </c>
      <c r="M20" s="10">
        <f>IF(ISBLANK(laps_times[[#This Row],[4]]),"DNF",    rounds_cum_time[[#This Row],[3]]+laps_times[[#This Row],[4]])</f>
        <v>8.2864583333333332E-3</v>
      </c>
      <c r="N20" s="10">
        <f>IF(ISBLANK(laps_times[[#This Row],[5]]),"DNF",    rounds_cum_time[[#This Row],[4]]+laps_times[[#This Row],[5]])</f>
        <v>1.0252777777777777E-2</v>
      </c>
      <c r="O20" s="10">
        <f>IF(ISBLANK(laps_times[[#This Row],[6]]),"DNF",    rounds_cum_time[[#This Row],[5]]+laps_times[[#This Row],[6]])</f>
        <v>1.2264814814814815E-2</v>
      </c>
      <c r="P20" s="10">
        <f>IF(ISBLANK(laps_times[[#This Row],[7]]),"DNF",    rounds_cum_time[[#This Row],[6]]+laps_times[[#This Row],[7]])</f>
        <v>1.4271296296296296E-2</v>
      </c>
      <c r="Q20" s="10">
        <f>IF(ISBLANK(laps_times[[#This Row],[8]]),"DNF",    rounds_cum_time[[#This Row],[7]]+laps_times[[#This Row],[8]])</f>
        <v>1.6254629629629629E-2</v>
      </c>
      <c r="R20" s="10">
        <f>IF(ISBLANK(laps_times[[#This Row],[9]]),"DNF",    rounds_cum_time[[#This Row],[8]]+laps_times[[#This Row],[9]])</f>
        <v>1.8258449074074073E-2</v>
      </c>
      <c r="S20" s="10">
        <f>IF(ISBLANK(laps_times[[#This Row],[10]]),"DNF",    rounds_cum_time[[#This Row],[9]]+laps_times[[#This Row],[10]])</f>
        <v>2.026597222222222E-2</v>
      </c>
      <c r="T20" s="10">
        <f>IF(ISBLANK(laps_times[[#This Row],[11]]),"DNF",    rounds_cum_time[[#This Row],[10]]+laps_times[[#This Row],[11]])</f>
        <v>2.230335648148148E-2</v>
      </c>
      <c r="U20" s="10">
        <f>IF(ISBLANK(laps_times[[#This Row],[12]]),"DNF",    rounds_cum_time[[#This Row],[11]]+laps_times[[#This Row],[12]])</f>
        <v>2.4287615740740738E-2</v>
      </c>
      <c r="V20" s="10">
        <f>IF(ISBLANK(laps_times[[#This Row],[13]]),"DNF",    rounds_cum_time[[#This Row],[12]]+laps_times[[#This Row],[13]])</f>
        <v>2.6289236111111107E-2</v>
      </c>
      <c r="W20" s="10">
        <f>IF(ISBLANK(laps_times[[#This Row],[14]]),"DNF",    rounds_cum_time[[#This Row],[13]]+laps_times[[#This Row],[14]])</f>
        <v>2.8277893518518515E-2</v>
      </c>
      <c r="X20" s="10">
        <f>IF(ISBLANK(laps_times[[#This Row],[15]]),"DNF",    rounds_cum_time[[#This Row],[14]]+laps_times[[#This Row],[15]])</f>
        <v>3.0274421296296292E-2</v>
      </c>
      <c r="Y20" s="10">
        <f>IF(ISBLANK(laps_times[[#This Row],[16]]),"DNF",    rounds_cum_time[[#This Row],[15]]+laps_times[[#This Row],[16]])</f>
        <v>3.2295717592592588E-2</v>
      </c>
      <c r="Z20" s="10">
        <f>IF(ISBLANK(laps_times[[#This Row],[17]]),"DNF",    rounds_cum_time[[#This Row],[16]]+laps_times[[#This Row],[17]])</f>
        <v>3.4337962962962959E-2</v>
      </c>
      <c r="AA20" s="10">
        <f>IF(ISBLANK(laps_times[[#This Row],[18]]),"DNF",    rounds_cum_time[[#This Row],[17]]+laps_times[[#This Row],[18]])</f>
        <v>3.6294907407407401E-2</v>
      </c>
      <c r="AB20" s="10">
        <f>IF(ISBLANK(laps_times[[#This Row],[19]]),"DNF",    rounds_cum_time[[#This Row],[18]]+laps_times[[#This Row],[19]])</f>
        <v>3.8292361111111103E-2</v>
      </c>
      <c r="AC20" s="10">
        <f>IF(ISBLANK(laps_times[[#This Row],[20]]),"DNF",    rounds_cum_time[[#This Row],[19]]+laps_times[[#This Row],[20]])</f>
        <v>4.0291782407407398E-2</v>
      </c>
      <c r="AD20" s="10">
        <f>IF(ISBLANK(laps_times[[#This Row],[21]]),"DNF",    rounds_cum_time[[#This Row],[20]]+laps_times[[#This Row],[21]])</f>
        <v>4.2300231481481473E-2</v>
      </c>
      <c r="AE20" s="10">
        <f>IF(ISBLANK(laps_times[[#This Row],[22]]),"DNF",    rounds_cum_time[[#This Row],[21]]+laps_times[[#This Row],[22]])</f>
        <v>4.4756481481481473E-2</v>
      </c>
      <c r="AF20" s="10">
        <f>IF(ISBLANK(laps_times[[#This Row],[23]]),"DNF",    rounds_cum_time[[#This Row],[22]]+laps_times[[#This Row],[23]])</f>
        <v>4.6740393518518511E-2</v>
      </c>
      <c r="AG20" s="10">
        <f>IF(ISBLANK(laps_times[[#This Row],[24]]),"DNF",    rounds_cum_time[[#This Row],[23]]+laps_times[[#This Row],[24]])</f>
        <v>4.8750810185185178E-2</v>
      </c>
      <c r="AH20" s="10">
        <f>IF(ISBLANK(laps_times[[#This Row],[25]]),"DNF",    rounds_cum_time[[#This Row],[24]]+laps_times[[#This Row],[25]])</f>
        <v>5.0747569444444439E-2</v>
      </c>
      <c r="AI20" s="10">
        <f>IF(ISBLANK(laps_times[[#This Row],[26]]),"DNF",    rounds_cum_time[[#This Row],[25]]+laps_times[[#This Row],[26]])</f>
        <v>5.2788657407407402E-2</v>
      </c>
      <c r="AJ20" s="10">
        <f>IF(ISBLANK(laps_times[[#This Row],[27]]),"DNF",    rounds_cum_time[[#This Row],[26]]+laps_times[[#This Row],[27]])</f>
        <v>5.4849074074074071E-2</v>
      </c>
      <c r="AK20" s="10">
        <f>IF(ISBLANK(laps_times[[#This Row],[28]]),"DNF",    rounds_cum_time[[#This Row],[27]]+laps_times[[#This Row],[28]])</f>
        <v>5.6883912037037035E-2</v>
      </c>
      <c r="AL20" s="10">
        <f>IF(ISBLANK(laps_times[[#This Row],[29]]),"DNF",    rounds_cum_time[[#This Row],[28]]+laps_times[[#This Row],[29]])</f>
        <v>5.8910763888888884E-2</v>
      </c>
      <c r="AM20" s="10">
        <f>IF(ISBLANK(laps_times[[#This Row],[30]]),"DNF",    rounds_cum_time[[#This Row],[29]]+laps_times[[#This Row],[30]])</f>
        <v>6.0904745370370363E-2</v>
      </c>
      <c r="AN20" s="10">
        <f>IF(ISBLANK(laps_times[[#This Row],[31]]),"DNF",    rounds_cum_time[[#This Row],[30]]+laps_times[[#This Row],[31]])</f>
        <v>6.2899074074074066E-2</v>
      </c>
      <c r="AO20" s="10">
        <f>IF(ISBLANK(laps_times[[#This Row],[32]]),"DNF",    rounds_cum_time[[#This Row],[31]]+laps_times[[#This Row],[32]])</f>
        <v>6.4872106481481479E-2</v>
      </c>
      <c r="AP20" s="10">
        <f>IF(ISBLANK(laps_times[[#This Row],[33]]),"DNF",    rounds_cum_time[[#This Row],[32]]+laps_times[[#This Row],[33]])</f>
        <v>6.6823263888888887E-2</v>
      </c>
      <c r="AQ20" s="10">
        <f>IF(ISBLANK(laps_times[[#This Row],[34]]),"DNF",    rounds_cum_time[[#This Row],[33]]+laps_times[[#This Row],[34]])</f>
        <v>6.88136574074074E-2</v>
      </c>
      <c r="AR20" s="10">
        <f>IF(ISBLANK(laps_times[[#This Row],[35]]),"DNF",    rounds_cum_time[[#This Row],[34]]+laps_times[[#This Row],[35]])</f>
        <v>7.0787847222222214E-2</v>
      </c>
      <c r="AS20" s="10">
        <f>IF(ISBLANK(laps_times[[#This Row],[36]]),"DNF",    rounds_cum_time[[#This Row],[35]]+laps_times[[#This Row],[36]])</f>
        <v>7.2761921296296286E-2</v>
      </c>
      <c r="AT20" s="10">
        <f>IF(ISBLANK(laps_times[[#This Row],[37]]),"DNF",    rounds_cum_time[[#This Row],[36]]+laps_times[[#This Row],[37]])</f>
        <v>7.4767361111111097E-2</v>
      </c>
      <c r="AU20" s="10">
        <f>IF(ISBLANK(laps_times[[#This Row],[38]]),"DNF",    rounds_cum_time[[#This Row],[37]]+laps_times[[#This Row],[38]])</f>
        <v>7.678194444444443E-2</v>
      </c>
      <c r="AV20" s="10">
        <f>IF(ISBLANK(laps_times[[#This Row],[39]]),"DNF",    rounds_cum_time[[#This Row],[38]]+laps_times[[#This Row],[39]])</f>
        <v>7.8776851851851834E-2</v>
      </c>
      <c r="AW20" s="10">
        <f>IF(ISBLANK(laps_times[[#This Row],[40]]),"DNF",    rounds_cum_time[[#This Row],[39]]+laps_times[[#This Row],[40]])</f>
        <v>8.0758449074074062E-2</v>
      </c>
      <c r="AX20" s="10">
        <f>IF(ISBLANK(laps_times[[#This Row],[41]]),"DNF",    rounds_cum_time[[#This Row],[40]]+laps_times[[#This Row],[41]])</f>
        <v>8.2783217592592578E-2</v>
      </c>
      <c r="AY20" s="10">
        <f>IF(ISBLANK(laps_times[[#This Row],[42]]),"DNF",    rounds_cum_time[[#This Row],[41]]+laps_times[[#This Row],[42]])</f>
        <v>8.4877893518518502E-2</v>
      </c>
      <c r="AZ20" s="10">
        <f>IF(ISBLANK(laps_times[[#This Row],[43]]),"DNF",    rounds_cum_time[[#This Row],[42]]+laps_times[[#This Row],[43]])</f>
        <v>8.6890162037037019E-2</v>
      </c>
      <c r="BA20" s="10">
        <f>IF(ISBLANK(laps_times[[#This Row],[44]]),"DNF",    rounds_cum_time[[#This Row],[43]]+laps_times[[#This Row],[44]])</f>
        <v>8.8900578703703687E-2</v>
      </c>
      <c r="BB20" s="10">
        <f>IF(ISBLANK(laps_times[[#This Row],[45]]),"DNF",    rounds_cum_time[[#This Row],[44]]+laps_times[[#This Row],[45]])</f>
        <v>9.0893518518518499E-2</v>
      </c>
      <c r="BC20" s="10">
        <f>IF(ISBLANK(laps_times[[#This Row],[46]]),"DNF",    rounds_cum_time[[#This Row],[45]]+laps_times[[#This Row],[46]])</f>
        <v>9.2915393518518505E-2</v>
      </c>
      <c r="BD20" s="10">
        <f>IF(ISBLANK(laps_times[[#This Row],[47]]),"DNF",    rounds_cum_time[[#This Row],[46]]+laps_times[[#This Row],[47]])</f>
        <v>9.4922222222222213E-2</v>
      </c>
      <c r="BE20" s="10">
        <f>IF(ISBLANK(laps_times[[#This Row],[48]]),"DNF",    rounds_cum_time[[#This Row],[47]]+laps_times[[#This Row],[48]])</f>
        <v>9.6919328703703692E-2</v>
      </c>
      <c r="BF20" s="10">
        <f>IF(ISBLANK(laps_times[[#This Row],[49]]),"DNF",    rounds_cum_time[[#This Row],[48]]+laps_times[[#This Row],[49]])</f>
        <v>9.8941435185185167E-2</v>
      </c>
      <c r="BG20" s="10">
        <f>IF(ISBLANK(laps_times[[#This Row],[50]]),"DNF",    rounds_cum_time[[#This Row],[49]]+laps_times[[#This Row],[50]])</f>
        <v>0.10100439814814813</v>
      </c>
      <c r="BH20" s="10">
        <f>IF(ISBLANK(laps_times[[#This Row],[51]]),"DNF",    rounds_cum_time[[#This Row],[50]]+laps_times[[#This Row],[51]])</f>
        <v>0.10305694444444442</v>
      </c>
      <c r="BI20" s="10">
        <f>IF(ISBLANK(laps_times[[#This Row],[52]]),"DNF",    rounds_cum_time[[#This Row],[51]]+laps_times[[#This Row],[52]])</f>
        <v>0.10512858796296294</v>
      </c>
      <c r="BJ20" s="10">
        <f>IF(ISBLANK(laps_times[[#This Row],[53]]),"DNF",    rounds_cum_time[[#This Row],[52]]+laps_times[[#This Row],[53]])</f>
        <v>0.10721678240740738</v>
      </c>
      <c r="BK20" s="10">
        <f>IF(ISBLANK(laps_times[[#This Row],[54]]),"DNF",    rounds_cum_time[[#This Row],[53]]+laps_times[[#This Row],[54]])</f>
        <v>0.1092597222222222</v>
      </c>
      <c r="BL20" s="10">
        <f>IF(ISBLANK(laps_times[[#This Row],[55]]),"DNF",    rounds_cum_time[[#This Row],[54]]+laps_times[[#This Row],[55]])</f>
        <v>0.11132916666666665</v>
      </c>
      <c r="BM20" s="10">
        <f>IF(ISBLANK(laps_times[[#This Row],[56]]),"DNF",    rounds_cum_time[[#This Row],[55]]+laps_times[[#This Row],[56]])</f>
        <v>0.11340324074074072</v>
      </c>
      <c r="BN20" s="10">
        <f>IF(ISBLANK(laps_times[[#This Row],[57]]),"DNF",    rounds_cum_time[[#This Row],[56]]+laps_times[[#This Row],[57]])</f>
        <v>0.11542256944444443</v>
      </c>
      <c r="BO20" s="10">
        <f>IF(ISBLANK(laps_times[[#This Row],[58]]),"DNF",    rounds_cum_time[[#This Row],[57]]+laps_times[[#This Row],[58]])</f>
        <v>0.11747685185185183</v>
      </c>
      <c r="BP20" s="10">
        <f>IF(ISBLANK(laps_times[[#This Row],[59]]),"DNF",    rounds_cum_time[[#This Row],[58]]+laps_times[[#This Row],[59]])</f>
        <v>0.11951319444444443</v>
      </c>
      <c r="BQ20" s="10">
        <f>IF(ISBLANK(laps_times[[#This Row],[60]]),"DNF",    rounds_cum_time[[#This Row],[59]]+laps_times[[#This Row],[60]])</f>
        <v>0.12161817129629628</v>
      </c>
      <c r="BR20" s="10">
        <f>IF(ISBLANK(laps_times[[#This Row],[61]]),"DNF",    rounds_cum_time[[#This Row],[60]]+laps_times[[#This Row],[61]])</f>
        <v>0.12362627314814813</v>
      </c>
      <c r="BS20" s="10">
        <f>IF(ISBLANK(laps_times[[#This Row],[62]]),"DNF",    rounds_cum_time[[#This Row],[61]]+laps_times[[#This Row],[62]])</f>
        <v>0.12573067129629628</v>
      </c>
      <c r="BT20" s="10">
        <f>IF(ISBLANK(laps_times[[#This Row],[63]]),"DNF",    rounds_cum_time[[#This Row],[62]]+laps_times[[#This Row],[63]])</f>
        <v>0.12760335648148147</v>
      </c>
    </row>
    <row r="21" spans="2:72" x14ac:dyDescent="0.2">
      <c r="B21" s="5">
        <v>16</v>
      </c>
      <c r="C21" s="1">
        <v>133</v>
      </c>
      <c r="D21" s="1" t="s">
        <v>28</v>
      </c>
      <c r="E21" s="3">
        <v>1969</v>
      </c>
      <c r="F21" s="3" t="s">
        <v>1</v>
      </c>
      <c r="G21" s="3">
        <v>10</v>
      </c>
      <c r="H21" s="1" t="s">
        <v>29</v>
      </c>
      <c r="I21" s="18">
        <v>0.12926550925925925</v>
      </c>
      <c r="J21" s="10">
        <f>laps_times[[#This Row],[1]]</f>
        <v>2.2797453703703703E-3</v>
      </c>
      <c r="K21" s="10">
        <f>IF(ISBLANK(laps_times[[#This Row],[2]]),"DNF",    rounds_cum_time[[#This Row],[1]]+laps_times[[#This Row],[2]])</f>
        <v>4.1454861111111111E-3</v>
      </c>
      <c r="L21" s="10">
        <f>IF(ISBLANK(laps_times[[#This Row],[3]]),"DNF",    rounds_cum_time[[#This Row],[2]]+laps_times[[#This Row],[3]])</f>
        <v>6.0271990740740737E-3</v>
      </c>
      <c r="M21" s="10">
        <f>IF(ISBLANK(laps_times[[#This Row],[4]]),"DNF",    rounds_cum_time[[#This Row],[3]]+laps_times[[#This Row],[4]])</f>
        <v>7.9317129629629633E-3</v>
      </c>
      <c r="N21" s="10">
        <f>IF(ISBLANK(laps_times[[#This Row],[5]]),"DNF",    rounds_cum_time[[#This Row],[4]]+laps_times[[#This Row],[5]])</f>
        <v>9.852777777777778E-3</v>
      </c>
      <c r="O21" s="10">
        <f>IF(ISBLANK(laps_times[[#This Row],[6]]),"DNF",    rounds_cum_time[[#This Row],[5]]+laps_times[[#This Row],[6]])</f>
        <v>1.1769675925925926E-2</v>
      </c>
      <c r="P21" s="10">
        <f>IF(ISBLANK(laps_times[[#This Row],[7]]),"DNF",    rounds_cum_time[[#This Row],[6]]+laps_times[[#This Row],[7]])</f>
        <v>1.3718518518518519E-2</v>
      </c>
      <c r="Q21" s="10">
        <f>IF(ISBLANK(laps_times[[#This Row],[8]]),"DNF",    rounds_cum_time[[#This Row],[7]]+laps_times[[#This Row],[8]])</f>
        <v>1.5657986111111112E-2</v>
      </c>
      <c r="R21" s="10">
        <f>IF(ISBLANK(laps_times[[#This Row],[9]]),"DNF",    rounds_cum_time[[#This Row],[8]]+laps_times[[#This Row],[9]])</f>
        <v>1.7604513888888888E-2</v>
      </c>
      <c r="S21" s="10">
        <f>IF(ISBLANK(laps_times[[#This Row],[10]]),"DNF",    rounds_cum_time[[#This Row],[9]]+laps_times[[#This Row],[10]])</f>
        <v>1.9569212962962962E-2</v>
      </c>
      <c r="T21" s="10">
        <f>IF(ISBLANK(laps_times[[#This Row],[11]]),"DNF",    rounds_cum_time[[#This Row],[10]]+laps_times[[#This Row],[11]])</f>
        <v>2.1507638888888889E-2</v>
      </c>
      <c r="U21" s="10">
        <f>IF(ISBLANK(laps_times[[#This Row],[12]]),"DNF",    rounds_cum_time[[#This Row],[11]]+laps_times[[#This Row],[12]])</f>
        <v>2.3458912037037039E-2</v>
      </c>
      <c r="V21" s="10">
        <f>IF(ISBLANK(laps_times[[#This Row],[13]]),"DNF",    rounds_cum_time[[#This Row],[12]]+laps_times[[#This Row],[13]])</f>
        <v>2.5412037037037039E-2</v>
      </c>
      <c r="W21" s="10">
        <f>IF(ISBLANK(laps_times[[#This Row],[14]]),"DNF",    rounds_cum_time[[#This Row],[13]]+laps_times[[#This Row],[14]])</f>
        <v>2.7360763888888889E-2</v>
      </c>
      <c r="X21" s="10">
        <f>IF(ISBLANK(laps_times[[#This Row],[15]]),"DNF",    rounds_cum_time[[#This Row],[14]]+laps_times[[#This Row],[15]])</f>
        <v>2.9295717592592592E-2</v>
      </c>
      <c r="Y21" s="10">
        <f>IF(ISBLANK(laps_times[[#This Row],[16]]),"DNF",    rounds_cum_time[[#This Row],[15]]+laps_times[[#This Row],[16]])</f>
        <v>3.1190972222222221E-2</v>
      </c>
      <c r="Z21" s="10">
        <f>IF(ISBLANK(laps_times[[#This Row],[17]]),"DNF",    rounds_cum_time[[#This Row],[16]]+laps_times[[#This Row],[17]])</f>
        <v>3.3106597222222221E-2</v>
      </c>
      <c r="AA21" s="10">
        <f>IF(ISBLANK(laps_times[[#This Row],[18]]),"DNF",    rounds_cum_time[[#This Row],[17]]+laps_times[[#This Row],[18]])</f>
        <v>3.5050462962962964E-2</v>
      </c>
      <c r="AB21" s="10">
        <f>IF(ISBLANK(laps_times[[#This Row],[19]]),"DNF",    rounds_cum_time[[#This Row],[18]]+laps_times[[#This Row],[19]])</f>
        <v>3.6987384259259258E-2</v>
      </c>
      <c r="AC21" s="10">
        <f>IF(ISBLANK(laps_times[[#This Row],[20]]),"DNF",    rounds_cum_time[[#This Row],[19]]+laps_times[[#This Row],[20]])</f>
        <v>3.8945370370370366E-2</v>
      </c>
      <c r="AD21" s="10">
        <f>IF(ISBLANK(laps_times[[#This Row],[21]]),"DNF",    rounds_cum_time[[#This Row],[20]]+laps_times[[#This Row],[21]])</f>
        <v>4.093217592592592E-2</v>
      </c>
      <c r="AE21" s="10">
        <f>IF(ISBLANK(laps_times[[#This Row],[22]]),"DNF",    rounds_cum_time[[#This Row],[21]]+laps_times[[#This Row],[22]])</f>
        <v>4.2930208333333331E-2</v>
      </c>
      <c r="AF21" s="10">
        <f>IF(ISBLANK(laps_times[[#This Row],[23]]),"DNF",    rounds_cum_time[[#This Row],[22]]+laps_times[[#This Row],[23]])</f>
        <v>4.4937152777777774E-2</v>
      </c>
      <c r="AG21" s="10">
        <f>IF(ISBLANK(laps_times[[#This Row],[24]]),"DNF",    rounds_cum_time[[#This Row],[23]]+laps_times[[#This Row],[24]])</f>
        <v>4.6957638888888882E-2</v>
      </c>
      <c r="AH21" s="10">
        <f>IF(ISBLANK(laps_times[[#This Row],[25]]),"DNF",    rounds_cum_time[[#This Row],[24]]+laps_times[[#This Row],[25]])</f>
        <v>4.8967708333333325E-2</v>
      </c>
      <c r="AI21" s="10">
        <f>IF(ISBLANK(laps_times[[#This Row],[26]]),"DNF",    rounds_cum_time[[#This Row],[25]]+laps_times[[#This Row],[26]])</f>
        <v>5.0954166666666662E-2</v>
      </c>
      <c r="AJ21" s="10">
        <f>IF(ISBLANK(laps_times[[#This Row],[27]]),"DNF",    rounds_cum_time[[#This Row],[26]]+laps_times[[#This Row],[27]])</f>
        <v>5.2934722222222216E-2</v>
      </c>
      <c r="AK21" s="10">
        <f>IF(ISBLANK(laps_times[[#This Row],[28]]),"DNF",    rounds_cum_time[[#This Row],[27]]+laps_times[[#This Row],[28]])</f>
        <v>5.4969907407407405E-2</v>
      </c>
      <c r="AL21" s="10">
        <f>IF(ISBLANK(laps_times[[#This Row],[29]]),"DNF",    rounds_cum_time[[#This Row],[28]]+laps_times[[#This Row],[29]])</f>
        <v>5.7011574074074069E-2</v>
      </c>
      <c r="AM21" s="10">
        <f>IF(ISBLANK(laps_times[[#This Row],[30]]),"DNF",    rounds_cum_time[[#This Row],[29]]+laps_times[[#This Row],[30]])</f>
        <v>5.9093518518518511E-2</v>
      </c>
      <c r="AN21" s="10">
        <f>IF(ISBLANK(laps_times[[#This Row],[31]]),"DNF",    rounds_cum_time[[#This Row],[30]]+laps_times[[#This Row],[31]])</f>
        <v>6.1127199074074066E-2</v>
      </c>
      <c r="AO21" s="10">
        <f>IF(ISBLANK(laps_times[[#This Row],[32]]),"DNF",    rounds_cum_time[[#This Row],[31]]+laps_times[[#This Row],[32]])</f>
        <v>6.3192592592592578E-2</v>
      </c>
      <c r="AP21" s="10">
        <f>IF(ISBLANK(laps_times[[#This Row],[33]]),"DNF",    rounds_cum_time[[#This Row],[32]]+laps_times[[#This Row],[33]])</f>
        <v>6.5283680555555543E-2</v>
      </c>
      <c r="AQ21" s="10">
        <f>IF(ISBLANK(laps_times[[#This Row],[34]]),"DNF",    rounds_cum_time[[#This Row],[33]]+laps_times[[#This Row],[34]])</f>
        <v>6.7322106481481472E-2</v>
      </c>
      <c r="AR21" s="10">
        <f>IF(ISBLANK(laps_times[[#This Row],[35]]),"DNF",    rounds_cum_time[[#This Row],[34]]+laps_times[[#This Row],[35]])</f>
        <v>6.9360648148148143E-2</v>
      </c>
      <c r="AS21" s="10">
        <f>IF(ISBLANK(laps_times[[#This Row],[36]]),"DNF",    rounds_cum_time[[#This Row],[35]]+laps_times[[#This Row],[36]])</f>
        <v>7.1416319444444445E-2</v>
      </c>
      <c r="AT21" s="10">
        <f>IF(ISBLANK(laps_times[[#This Row],[37]]),"DNF",    rounds_cum_time[[#This Row],[36]]+laps_times[[#This Row],[37]])</f>
        <v>7.3492129629629629E-2</v>
      </c>
      <c r="AU21" s="10">
        <f>IF(ISBLANK(laps_times[[#This Row],[38]]),"DNF",    rounds_cum_time[[#This Row],[37]]+laps_times[[#This Row],[38]])</f>
        <v>7.5540972222222225E-2</v>
      </c>
      <c r="AV21" s="10">
        <f>IF(ISBLANK(laps_times[[#This Row],[39]]),"DNF",    rounds_cum_time[[#This Row],[38]]+laps_times[[#This Row],[39]])</f>
        <v>7.7596759259259268E-2</v>
      </c>
      <c r="AW21" s="10">
        <f>IF(ISBLANK(laps_times[[#This Row],[40]]),"DNF",    rounds_cum_time[[#This Row],[39]]+laps_times[[#This Row],[40]])</f>
        <v>7.9634143518518524E-2</v>
      </c>
      <c r="AX21" s="10">
        <f>IF(ISBLANK(laps_times[[#This Row],[41]]),"DNF",    rounds_cum_time[[#This Row],[40]]+laps_times[[#This Row],[41]])</f>
        <v>8.1721064814814823E-2</v>
      </c>
      <c r="AY21" s="10">
        <f>IF(ISBLANK(laps_times[[#This Row],[42]]),"DNF",    rounds_cum_time[[#This Row],[41]]+laps_times[[#This Row],[42]])</f>
        <v>8.3793055555555565E-2</v>
      </c>
      <c r="AZ21" s="10">
        <f>IF(ISBLANK(laps_times[[#This Row],[43]]),"DNF",    rounds_cum_time[[#This Row],[42]]+laps_times[[#This Row],[43]])</f>
        <v>8.5888888888888903E-2</v>
      </c>
      <c r="BA21" s="10">
        <f>IF(ISBLANK(laps_times[[#This Row],[44]]),"DNF",    rounds_cum_time[[#This Row],[43]]+laps_times[[#This Row],[44]])</f>
        <v>8.7981712962962977E-2</v>
      </c>
      <c r="BB21" s="10">
        <f>IF(ISBLANK(laps_times[[#This Row],[45]]),"DNF",    rounds_cum_time[[#This Row],[44]]+laps_times[[#This Row],[45]])</f>
        <v>9.0095601851851864E-2</v>
      </c>
      <c r="BC21" s="10">
        <f>IF(ISBLANK(laps_times[[#This Row],[46]]),"DNF",    rounds_cum_time[[#This Row],[45]]+laps_times[[#This Row],[46]])</f>
        <v>9.2227083333333348E-2</v>
      </c>
      <c r="BD21" s="10">
        <f>IF(ISBLANK(laps_times[[#This Row],[47]]),"DNF",    rounds_cum_time[[#This Row],[46]]+laps_times[[#This Row],[47]])</f>
        <v>9.4289236111111133E-2</v>
      </c>
      <c r="BE21" s="10">
        <f>IF(ISBLANK(laps_times[[#This Row],[48]]),"DNF",    rounds_cum_time[[#This Row],[47]]+laps_times[[#This Row],[48]])</f>
        <v>9.6359837962962991E-2</v>
      </c>
      <c r="BF21" s="10">
        <f>IF(ISBLANK(laps_times[[#This Row],[49]]),"DNF",    rounds_cum_time[[#This Row],[48]]+laps_times[[#This Row],[49]])</f>
        <v>9.8459490740740771E-2</v>
      </c>
      <c r="BG21" s="10">
        <f>IF(ISBLANK(laps_times[[#This Row],[50]]),"DNF",    rounds_cum_time[[#This Row],[49]]+laps_times[[#This Row],[50]])</f>
        <v>0.10053217592592596</v>
      </c>
      <c r="BH21" s="10">
        <f>IF(ISBLANK(laps_times[[#This Row],[51]]),"DNF",    rounds_cum_time[[#This Row],[50]]+laps_times[[#This Row],[51]])</f>
        <v>0.10264375000000003</v>
      </c>
      <c r="BI21" s="10">
        <f>IF(ISBLANK(laps_times[[#This Row],[52]]),"DNF",    rounds_cum_time[[#This Row],[51]]+laps_times[[#This Row],[52]])</f>
        <v>0.10475231481481485</v>
      </c>
      <c r="BJ21" s="10">
        <f>IF(ISBLANK(laps_times[[#This Row],[53]]),"DNF",    rounds_cum_time[[#This Row],[52]]+laps_times[[#This Row],[53]])</f>
        <v>0.10689074074074079</v>
      </c>
      <c r="BK21" s="10">
        <f>IF(ISBLANK(laps_times[[#This Row],[54]]),"DNF",    rounds_cum_time[[#This Row],[53]]+laps_times[[#This Row],[54]])</f>
        <v>0.10907164351851856</v>
      </c>
      <c r="BL21" s="10">
        <f>IF(ISBLANK(laps_times[[#This Row],[55]]),"DNF",    rounds_cum_time[[#This Row],[54]]+laps_times[[#This Row],[55]])</f>
        <v>0.11127013888888893</v>
      </c>
      <c r="BM21" s="10">
        <f>IF(ISBLANK(laps_times[[#This Row],[56]]),"DNF",    rounds_cum_time[[#This Row],[55]]+laps_times[[#This Row],[56]])</f>
        <v>0.11343553240740745</v>
      </c>
      <c r="BN21" s="10">
        <f>IF(ISBLANK(laps_times[[#This Row],[57]]),"DNF",    rounds_cum_time[[#This Row],[56]]+laps_times[[#This Row],[57]])</f>
        <v>0.11565798611111115</v>
      </c>
      <c r="BO21" s="10">
        <f>IF(ISBLANK(laps_times[[#This Row],[58]]),"DNF",    rounds_cum_time[[#This Row],[57]]+laps_times[[#This Row],[58]])</f>
        <v>0.11795046296296301</v>
      </c>
      <c r="BP21" s="10">
        <f>IF(ISBLANK(laps_times[[#This Row],[59]]),"DNF",    rounds_cum_time[[#This Row],[58]]+laps_times[[#This Row],[59]])</f>
        <v>0.12021331018518523</v>
      </c>
      <c r="BQ21" s="10">
        <f>IF(ISBLANK(laps_times[[#This Row],[60]]),"DNF",    rounds_cum_time[[#This Row],[59]]+laps_times[[#This Row],[60]])</f>
        <v>0.12251469907407413</v>
      </c>
      <c r="BR21" s="10">
        <f>IF(ISBLANK(laps_times[[#This Row],[61]]),"DNF",    rounds_cum_time[[#This Row],[60]]+laps_times[[#This Row],[61]])</f>
        <v>0.12485451388888893</v>
      </c>
      <c r="BS21" s="10">
        <f>IF(ISBLANK(laps_times[[#This Row],[62]]),"DNF",    rounds_cum_time[[#This Row],[61]]+laps_times[[#This Row],[62]])</f>
        <v>0.12712025462962967</v>
      </c>
      <c r="BT21" s="10">
        <f>IF(ISBLANK(laps_times[[#This Row],[63]]),"DNF",    rounds_cum_time[[#This Row],[62]]+laps_times[[#This Row],[63]])</f>
        <v>0.12926585648148153</v>
      </c>
    </row>
    <row r="22" spans="2:72" x14ac:dyDescent="0.2">
      <c r="B22" s="5">
        <v>17</v>
      </c>
      <c r="C22" s="1">
        <v>52</v>
      </c>
      <c r="D22" s="1" t="s">
        <v>30</v>
      </c>
      <c r="E22" s="3">
        <v>1975</v>
      </c>
      <c r="F22" s="3" t="s">
        <v>8</v>
      </c>
      <c r="G22" s="3">
        <v>6</v>
      </c>
      <c r="H22" s="1" t="s">
        <v>31</v>
      </c>
      <c r="I22" s="18">
        <v>0.13037766203703705</v>
      </c>
      <c r="J22" s="10">
        <f>laps_times[[#This Row],[1]]</f>
        <v>2.2857638888888888E-3</v>
      </c>
      <c r="K22" s="10">
        <f>IF(ISBLANK(laps_times[[#This Row],[2]]),"DNF",    rounds_cum_time[[#This Row],[1]]+laps_times[[#This Row],[2]])</f>
        <v>4.157523148148148E-3</v>
      </c>
      <c r="L22" s="10">
        <f>IF(ISBLANK(laps_times[[#This Row],[3]]),"DNF",    rounds_cum_time[[#This Row],[2]]+laps_times[[#This Row],[3]])</f>
        <v>6.0329861111111114E-3</v>
      </c>
      <c r="M22" s="10">
        <f>IF(ISBLANK(laps_times[[#This Row],[4]]),"DNF",    rounds_cum_time[[#This Row],[3]]+laps_times[[#This Row],[4]])</f>
        <v>7.9392361111111122E-3</v>
      </c>
      <c r="N22" s="10">
        <f>IF(ISBLANK(laps_times[[#This Row],[5]]),"DNF",    rounds_cum_time[[#This Row],[4]]+laps_times[[#This Row],[5]])</f>
        <v>9.8657407407407426E-3</v>
      </c>
      <c r="O22" s="10">
        <f>IF(ISBLANK(laps_times[[#This Row],[6]]),"DNF",    rounds_cum_time[[#This Row],[5]]+laps_times[[#This Row],[6]])</f>
        <v>1.1775347222222224E-2</v>
      </c>
      <c r="P22" s="10">
        <f>IF(ISBLANK(laps_times[[#This Row],[7]]),"DNF",    rounds_cum_time[[#This Row],[6]]+laps_times[[#This Row],[7]])</f>
        <v>1.3722800925925926E-2</v>
      </c>
      <c r="Q22" s="10">
        <f>IF(ISBLANK(laps_times[[#This Row],[8]]),"DNF",    rounds_cum_time[[#This Row],[7]]+laps_times[[#This Row],[8]])</f>
        <v>1.5642708333333335E-2</v>
      </c>
      <c r="R22" s="10">
        <f>IF(ISBLANK(laps_times[[#This Row],[9]]),"DNF",    rounds_cum_time[[#This Row],[8]]+laps_times[[#This Row],[9]])</f>
        <v>1.7569560185185188E-2</v>
      </c>
      <c r="S22" s="10">
        <f>IF(ISBLANK(laps_times[[#This Row],[10]]),"DNF",    rounds_cum_time[[#This Row],[9]]+laps_times[[#This Row],[10]])</f>
        <v>1.9476157407407411E-2</v>
      </c>
      <c r="T22" s="10">
        <f>IF(ISBLANK(laps_times[[#This Row],[11]]),"DNF",    rounds_cum_time[[#This Row],[10]]+laps_times[[#This Row],[11]])</f>
        <v>2.1400810185185189E-2</v>
      </c>
      <c r="U22" s="10">
        <f>IF(ISBLANK(laps_times[[#This Row],[12]]),"DNF",    rounds_cum_time[[#This Row],[11]]+laps_times[[#This Row],[12]])</f>
        <v>2.3315509259259265E-2</v>
      </c>
      <c r="V22" s="10">
        <f>IF(ISBLANK(laps_times[[#This Row],[13]]),"DNF",    rounds_cum_time[[#This Row],[12]]+laps_times[[#This Row],[13]])</f>
        <v>2.5248495370370376E-2</v>
      </c>
      <c r="W22" s="10">
        <f>IF(ISBLANK(laps_times[[#This Row],[14]]),"DNF",    rounds_cum_time[[#This Row],[13]]+laps_times[[#This Row],[14]])</f>
        <v>2.7170370370370376E-2</v>
      </c>
      <c r="X22" s="10">
        <f>IF(ISBLANK(laps_times[[#This Row],[15]]),"DNF",    rounds_cum_time[[#This Row],[14]]+laps_times[[#This Row],[15]])</f>
        <v>2.9113541666666673E-2</v>
      </c>
      <c r="Y22" s="10">
        <f>IF(ISBLANK(laps_times[[#This Row],[16]]),"DNF",    rounds_cum_time[[#This Row],[15]]+laps_times[[#This Row],[16]])</f>
        <v>3.106932870370371E-2</v>
      </c>
      <c r="Z22" s="10">
        <f>IF(ISBLANK(laps_times[[#This Row],[17]]),"DNF",    rounds_cum_time[[#This Row],[16]]+laps_times[[#This Row],[17]])</f>
        <v>3.2998032407407417E-2</v>
      </c>
      <c r="AA22" s="10">
        <f>IF(ISBLANK(laps_times[[#This Row],[18]]),"DNF",    rounds_cum_time[[#This Row],[17]]+laps_times[[#This Row],[18]])</f>
        <v>3.495636574074075E-2</v>
      </c>
      <c r="AB22" s="10">
        <f>IF(ISBLANK(laps_times[[#This Row],[19]]),"DNF",    rounds_cum_time[[#This Row],[18]]+laps_times[[#This Row],[19]])</f>
        <v>3.6933564814814822E-2</v>
      </c>
      <c r="AC22" s="10">
        <f>IF(ISBLANK(laps_times[[#This Row],[20]]),"DNF",    rounds_cum_time[[#This Row],[19]]+laps_times[[#This Row],[20]])</f>
        <v>3.8899305555555562E-2</v>
      </c>
      <c r="AD22" s="10">
        <f>IF(ISBLANK(laps_times[[#This Row],[21]]),"DNF",    rounds_cum_time[[#This Row],[20]]+laps_times[[#This Row],[21]])</f>
        <v>4.0873958333333342E-2</v>
      </c>
      <c r="AE22" s="10">
        <f>IF(ISBLANK(laps_times[[#This Row],[22]]),"DNF",    rounds_cum_time[[#This Row],[21]]+laps_times[[#This Row],[22]])</f>
        <v>4.286423611111112E-2</v>
      </c>
      <c r="AF22" s="10">
        <f>IF(ISBLANK(laps_times[[#This Row],[23]]),"DNF",    rounds_cum_time[[#This Row],[22]]+laps_times[[#This Row],[23]])</f>
        <v>4.4858101851851864E-2</v>
      </c>
      <c r="AG22" s="10">
        <f>IF(ISBLANK(laps_times[[#This Row],[24]]),"DNF",    rounds_cum_time[[#This Row],[23]]+laps_times[[#This Row],[24]])</f>
        <v>4.6845138888888901E-2</v>
      </c>
      <c r="AH22" s="10">
        <f>IF(ISBLANK(laps_times[[#This Row],[25]]),"DNF",    rounds_cum_time[[#This Row],[24]]+laps_times[[#This Row],[25]])</f>
        <v>4.8876851851851866E-2</v>
      </c>
      <c r="AI22" s="10">
        <f>IF(ISBLANK(laps_times[[#This Row],[26]]),"DNF",    rounds_cum_time[[#This Row],[25]]+laps_times[[#This Row],[26]])</f>
        <v>5.0900578703703715E-2</v>
      </c>
      <c r="AJ22" s="10">
        <f>IF(ISBLANK(laps_times[[#This Row],[27]]),"DNF",    rounds_cum_time[[#This Row],[26]]+laps_times[[#This Row],[27]])</f>
        <v>5.2893402777777793E-2</v>
      </c>
      <c r="AK22" s="10">
        <f>IF(ISBLANK(laps_times[[#This Row],[28]]),"DNF",    rounds_cum_time[[#This Row],[27]]+laps_times[[#This Row],[28]])</f>
        <v>5.4859606481481499E-2</v>
      </c>
      <c r="AL22" s="10">
        <f>IF(ISBLANK(laps_times[[#This Row],[29]]),"DNF",    rounds_cum_time[[#This Row],[28]]+laps_times[[#This Row],[29]])</f>
        <v>5.6849074074074094E-2</v>
      </c>
      <c r="AM22" s="10">
        <f>IF(ISBLANK(laps_times[[#This Row],[30]]),"DNF",    rounds_cum_time[[#This Row],[29]]+laps_times[[#This Row],[30]])</f>
        <v>5.8858564814814836E-2</v>
      </c>
      <c r="AN22" s="10">
        <f>IF(ISBLANK(laps_times[[#This Row],[31]]),"DNF",    rounds_cum_time[[#This Row],[30]]+laps_times[[#This Row],[31]])</f>
        <v>6.0883912037037059E-2</v>
      </c>
      <c r="AO22" s="10">
        <f>IF(ISBLANK(laps_times[[#This Row],[32]]),"DNF",    rounds_cum_time[[#This Row],[31]]+laps_times[[#This Row],[32]])</f>
        <v>6.2878703703703728E-2</v>
      </c>
      <c r="AP22" s="10">
        <f>IF(ISBLANK(laps_times[[#This Row],[33]]),"DNF",    rounds_cum_time[[#This Row],[32]]+laps_times[[#This Row],[33]])</f>
        <v>6.4859722222222249E-2</v>
      </c>
      <c r="AQ22" s="10">
        <f>IF(ISBLANK(laps_times[[#This Row],[34]]),"DNF",    rounds_cum_time[[#This Row],[33]]+laps_times[[#This Row],[34]])</f>
        <v>6.6829745370370397E-2</v>
      </c>
      <c r="AR22" s="10">
        <f>IF(ISBLANK(laps_times[[#This Row],[35]]),"DNF",    rounds_cum_time[[#This Row],[34]]+laps_times[[#This Row],[35]])</f>
        <v>6.880381944444447E-2</v>
      </c>
      <c r="AS22" s="10">
        <f>IF(ISBLANK(laps_times[[#This Row],[36]]),"DNF",    rounds_cum_time[[#This Row],[35]]+laps_times[[#This Row],[36]])</f>
        <v>7.0787037037037065E-2</v>
      </c>
      <c r="AT22" s="10">
        <f>IF(ISBLANK(laps_times[[#This Row],[37]]),"DNF",    rounds_cum_time[[#This Row],[36]]+laps_times[[#This Row],[37]])</f>
        <v>7.2817361111111145E-2</v>
      </c>
      <c r="AU22" s="10">
        <f>IF(ISBLANK(laps_times[[#This Row],[38]]),"DNF",    rounds_cum_time[[#This Row],[37]]+laps_times[[#This Row],[38]])</f>
        <v>7.4876041666666698E-2</v>
      </c>
      <c r="AV22" s="10">
        <f>IF(ISBLANK(laps_times[[#This Row],[39]]),"DNF",    rounds_cum_time[[#This Row],[38]]+laps_times[[#This Row],[39]])</f>
        <v>7.6960995370370405E-2</v>
      </c>
      <c r="AW22" s="10">
        <f>IF(ISBLANK(laps_times[[#This Row],[40]]),"DNF",    rounds_cum_time[[#This Row],[39]]+laps_times[[#This Row],[40]])</f>
        <v>7.9039930555555596E-2</v>
      </c>
      <c r="AX22" s="10">
        <f>IF(ISBLANK(laps_times[[#This Row],[41]]),"DNF",    rounds_cum_time[[#This Row],[40]]+laps_times[[#This Row],[41]])</f>
        <v>8.1132291666666703E-2</v>
      </c>
      <c r="AY22" s="10">
        <f>IF(ISBLANK(laps_times[[#This Row],[42]]),"DNF",    rounds_cum_time[[#This Row],[41]]+laps_times[[#This Row],[42]])</f>
        <v>8.3249652777777808E-2</v>
      </c>
      <c r="AZ22" s="10">
        <f>IF(ISBLANK(laps_times[[#This Row],[43]]),"DNF",    rounds_cum_time[[#This Row],[42]]+laps_times[[#This Row],[43]])</f>
        <v>8.5354629629629655E-2</v>
      </c>
      <c r="BA22" s="10">
        <f>IF(ISBLANK(laps_times[[#This Row],[44]]),"DNF",    rounds_cum_time[[#This Row],[43]]+laps_times[[#This Row],[44]])</f>
        <v>8.7472222222222243E-2</v>
      </c>
      <c r="BB22" s="10">
        <f>IF(ISBLANK(laps_times[[#This Row],[45]]),"DNF",    rounds_cum_time[[#This Row],[44]]+laps_times[[#This Row],[45]])</f>
        <v>8.9589699074074089E-2</v>
      </c>
      <c r="BC22" s="10">
        <f>IF(ISBLANK(laps_times[[#This Row],[46]]),"DNF",    rounds_cum_time[[#This Row],[45]]+laps_times[[#This Row],[46]])</f>
        <v>9.1749884259259271E-2</v>
      </c>
      <c r="BD22" s="10">
        <f>IF(ISBLANK(laps_times[[#This Row],[47]]),"DNF",    rounds_cum_time[[#This Row],[46]]+laps_times[[#This Row],[47]])</f>
        <v>9.3931712962962974E-2</v>
      </c>
      <c r="BE22" s="10">
        <f>IF(ISBLANK(laps_times[[#This Row],[48]]),"DNF",    rounds_cum_time[[#This Row],[47]]+laps_times[[#This Row],[48]])</f>
        <v>9.6110532407407412E-2</v>
      </c>
      <c r="BF22" s="10">
        <f>IF(ISBLANK(laps_times[[#This Row],[49]]),"DNF",    rounds_cum_time[[#This Row],[48]]+laps_times[[#This Row],[49]])</f>
        <v>9.8346759259259259E-2</v>
      </c>
      <c r="BG22" s="10">
        <f>IF(ISBLANK(laps_times[[#This Row],[50]]),"DNF",    rounds_cum_time[[#This Row],[49]]+laps_times[[#This Row],[50]])</f>
        <v>0.10060046296296296</v>
      </c>
      <c r="BH22" s="10">
        <f>IF(ISBLANK(laps_times[[#This Row],[51]]),"DNF",    rounds_cum_time[[#This Row],[50]]+laps_times[[#This Row],[51]])</f>
        <v>0.10290243055555555</v>
      </c>
      <c r="BI22" s="10">
        <f>IF(ISBLANK(laps_times[[#This Row],[52]]),"DNF",    rounds_cum_time[[#This Row],[51]]+laps_times[[#This Row],[52]])</f>
        <v>0.10522743055555554</v>
      </c>
      <c r="BJ22" s="10">
        <f>IF(ISBLANK(laps_times[[#This Row],[53]]),"DNF",    rounds_cum_time[[#This Row],[52]]+laps_times[[#This Row],[53]])</f>
        <v>0.10757499999999999</v>
      </c>
      <c r="BK22" s="10">
        <f>IF(ISBLANK(laps_times[[#This Row],[54]]),"DNF",    rounds_cum_time[[#This Row],[53]]+laps_times[[#This Row],[54]])</f>
        <v>0.10990763888888888</v>
      </c>
      <c r="BL22" s="10">
        <f>IF(ISBLANK(laps_times[[#This Row],[55]]),"DNF",    rounds_cum_time[[#This Row],[54]]+laps_times[[#This Row],[55]])</f>
        <v>0.11221493055555555</v>
      </c>
      <c r="BM22" s="10">
        <f>IF(ISBLANK(laps_times[[#This Row],[56]]),"DNF",    rounds_cum_time[[#This Row],[55]]+laps_times[[#This Row],[56]])</f>
        <v>0.11452754629629629</v>
      </c>
      <c r="BN22" s="10">
        <f>IF(ISBLANK(laps_times[[#This Row],[57]]),"DNF",    rounds_cum_time[[#This Row],[56]]+laps_times[[#This Row],[57]])</f>
        <v>0.1168792824074074</v>
      </c>
      <c r="BO22" s="10">
        <f>IF(ISBLANK(laps_times[[#This Row],[58]]),"DNF",    rounds_cum_time[[#This Row],[57]]+laps_times[[#This Row],[58]])</f>
        <v>0.11922268518518518</v>
      </c>
      <c r="BP22" s="10">
        <f>IF(ISBLANK(laps_times[[#This Row],[59]]),"DNF",    rounds_cum_time[[#This Row],[58]]+laps_times[[#This Row],[59]])</f>
        <v>0.12160775462962962</v>
      </c>
      <c r="BQ22" s="10">
        <f>IF(ISBLANK(laps_times[[#This Row],[60]]),"DNF",    rounds_cum_time[[#This Row],[59]]+laps_times[[#This Row],[60]])</f>
        <v>0.12400405092592592</v>
      </c>
      <c r="BR22" s="10">
        <f>IF(ISBLANK(laps_times[[#This Row],[61]]),"DNF",    rounds_cum_time[[#This Row],[60]]+laps_times[[#This Row],[61]])</f>
        <v>0.12625266203703703</v>
      </c>
      <c r="BS22" s="10">
        <f>IF(ISBLANK(laps_times[[#This Row],[62]]),"DNF",    rounds_cum_time[[#This Row],[61]]+laps_times[[#This Row],[62]])</f>
        <v>0.12838530092592593</v>
      </c>
      <c r="BT22" s="10">
        <f>IF(ISBLANK(laps_times[[#This Row],[63]]),"DNF",    rounds_cum_time[[#This Row],[62]]+laps_times[[#This Row],[63]])</f>
        <v>0.13037824074074075</v>
      </c>
    </row>
    <row r="23" spans="2:72" x14ac:dyDescent="0.2">
      <c r="B23" s="5">
        <v>18</v>
      </c>
      <c r="C23" s="1">
        <v>27</v>
      </c>
      <c r="D23" s="1" t="s">
        <v>32</v>
      </c>
      <c r="E23" s="3">
        <v>1979</v>
      </c>
      <c r="F23" s="3" t="s">
        <v>8</v>
      </c>
      <c r="G23" s="3">
        <v>7</v>
      </c>
      <c r="H23" s="1" t="s">
        <v>33</v>
      </c>
      <c r="I23" s="18">
        <v>0.13095057870370372</v>
      </c>
      <c r="J23" s="10">
        <f>laps_times[[#This Row],[1]]</f>
        <v>2.1265046296296297E-3</v>
      </c>
      <c r="K23" s="10">
        <f>IF(ISBLANK(laps_times[[#This Row],[2]]),"DNF",    rounds_cum_time[[#This Row],[1]]+laps_times[[#This Row],[2]])</f>
        <v>3.976273148148148E-3</v>
      </c>
      <c r="L23" s="10">
        <f>IF(ISBLANK(laps_times[[#This Row],[3]]),"DNF",    rounds_cum_time[[#This Row],[2]]+laps_times[[#This Row],[3]])</f>
        <v>5.8432870370370366E-3</v>
      </c>
      <c r="M23" s="10">
        <f>IF(ISBLANK(laps_times[[#This Row],[4]]),"DNF",    rounds_cum_time[[#This Row],[3]]+laps_times[[#This Row],[4]])</f>
        <v>7.7914351851851851E-3</v>
      </c>
      <c r="N23" s="10">
        <f>IF(ISBLANK(laps_times[[#This Row],[5]]),"DNF",    rounds_cum_time[[#This Row],[4]]+laps_times[[#This Row],[5]])</f>
        <v>9.7461805555555565E-3</v>
      </c>
      <c r="O23" s="10">
        <f>IF(ISBLANK(laps_times[[#This Row],[6]]),"DNF",    rounds_cum_time[[#This Row],[5]]+laps_times[[#This Row],[6]])</f>
        <v>1.1677430555555557E-2</v>
      </c>
      <c r="P23" s="10">
        <f>IF(ISBLANK(laps_times[[#This Row],[7]]),"DNF",    rounds_cum_time[[#This Row],[6]]+laps_times[[#This Row],[7]])</f>
        <v>1.3557986111111113E-2</v>
      </c>
      <c r="Q23" s="10">
        <f>IF(ISBLANK(laps_times[[#This Row],[8]]),"DNF",    rounds_cum_time[[#This Row],[7]]+laps_times[[#This Row],[8]])</f>
        <v>1.5470138888888891E-2</v>
      </c>
      <c r="R23" s="10">
        <f>IF(ISBLANK(laps_times[[#This Row],[9]]),"DNF",    rounds_cum_time[[#This Row],[8]]+laps_times[[#This Row],[9]])</f>
        <v>1.7408449074074076E-2</v>
      </c>
      <c r="S23" s="10">
        <f>IF(ISBLANK(laps_times[[#This Row],[10]]),"DNF",    rounds_cum_time[[#This Row],[9]]+laps_times[[#This Row],[10]])</f>
        <v>1.9318402777777778E-2</v>
      </c>
      <c r="T23" s="10">
        <f>IF(ISBLANK(laps_times[[#This Row],[11]]),"DNF",    rounds_cum_time[[#This Row],[10]]+laps_times[[#This Row],[11]])</f>
        <v>2.1280208333333335E-2</v>
      </c>
      <c r="U23" s="10">
        <f>IF(ISBLANK(laps_times[[#This Row],[12]]),"DNF",    rounds_cum_time[[#This Row],[11]]+laps_times[[#This Row],[12]])</f>
        <v>2.3275462962962963E-2</v>
      </c>
      <c r="V23" s="10">
        <f>IF(ISBLANK(laps_times[[#This Row],[13]]),"DNF",    rounds_cum_time[[#This Row],[12]]+laps_times[[#This Row],[13]])</f>
        <v>2.525300925925926E-2</v>
      </c>
      <c r="W23" s="10">
        <f>IF(ISBLANK(laps_times[[#This Row],[14]]),"DNF",    rounds_cum_time[[#This Row],[13]]+laps_times[[#This Row],[14]])</f>
        <v>2.7186111111111112E-2</v>
      </c>
      <c r="X23" s="10">
        <f>IF(ISBLANK(laps_times[[#This Row],[15]]),"DNF",    rounds_cum_time[[#This Row],[14]]+laps_times[[#This Row],[15]])</f>
        <v>2.9127199074074076E-2</v>
      </c>
      <c r="Y23" s="10">
        <f>IF(ISBLANK(laps_times[[#This Row],[16]]),"DNF",    rounds_cum_time[[#This Row],[15]]+laps_times[[#This Row],[16]])</f>
        <v>3.1109837962962964E-2</v>
      </c>
      <c r="Z23" s="10">
        <f>IF(ISBLANK(laps_times[[#This Row],[17]]),"DNF",    rounds_cum_time[[#This Row],[16]]+laps_times[[#This Row],[17]])</f>
        <v>3.307627314814815E-2</v>
      </c>
      <c r="AA23" s="10">
        <f>IF(ISBLANK(laps_times[[#This Row],[18]]),"DNF",    rounds_cum_time[[#This Row],[17]]+laps_times[[#This Row],[18]])</f>
        <v>3.5050347222222222E-2</v>
      </c>
      <c r="AB23" s="10">
        <f>IF(ISBLANK(laps_times[[#This Row],[19]]),"DNF",    rounds_cum_time[[#This Row],[18]]+laps_times[[#This Row],[19]])</f>
        <v>3.7004050925925923E-2</v>
      </c>
      <c r="AC23" s="10">
        <f>IF(ISBLANK(laps_times[[#This Row],[20]]),"DNF",    rounds_cum_time[[#This Row],[19]]+laps_times[[#This Row],[20]])</f>
        <v>3.8970023148148146E-2</v>
      </c>
      <c r="AD23" s="10">
        <f>IF(ISBLANK(laps_times[[#This Row],[21]]),"DNF",    rounds_cum_time[[#This Row],[20]]+laps_times[[#This Row],[21]])</f>
        <v>4.0962152777777774E-2</v>
      </c>
      <c r="AE23" s="10">
        <f>IF(ISBLANK(laps_times[[#This Row],[22]]),"DNF",    rounds_cum_time[[#This Row],[21]]+laps_times[[#This Row],[22]])</f>
        <v>4.2933564814814813E-2</v>
      </c>
      <c r="AF23" s="10">
        <f>IF(ISBLANK(laps_times[[#This Row],[23]]),"DNF",    rounds_cum_time[[#This Row],[22]]+laps_times[[#This Row],[23]])</f>
        <v>4.4917939814814817E-2</v>
      </c>
      <c r="AG23" s="10">
        <f>IF(ISBLANK(laps_times[[#This Row],[24]]),"DNF",    rounds_cum_time[[#This Row],[23]]+laps_times[[#This Row],[24]])</f>
        <v>4.6926157407407409E-2</v>
      </c>
      <c r="AH23" s="10">
        <f>IF(ISBLANK(laps_times[[#This Row],[25]]),"DNF",    rounds_cum_time[[#This Row],[24]]+laps_times[[#This Row],[25]])</f>
        <v>4.8919560185185187E-2</v>
      </c>
      <c r="AI23" s="10">
        <f>IF(ISBLANK(laps_times[[#This Row],[26]]),"DNF",    rounds_cum_time[[#This Row],[25]]+laps_times[[#This Row],[26]])</f>
        <v>5.0932638888888888E-2</v>
      </c>
      <c r="AJ23" s="10">
        <f>IF(ISBLANK(laps_times[[#This Row],[27]]),"DNF",    rounds_cum_time[[#This Row],[26]]+laps_times[[#This Row],[27]])</f>
        <v>5.2904398148148145E-2</v>
      </c>
      <c r="AK23" s="10">
        <f>IF(ISBLANK(laps_times[[#This Row],[28]]),"DNF",    rounds_cum_time[[#This Row],[27]]+laps_times[[#This Row],[28]])</f>
        <v>5.4866550925925919E-2</v>
      </c>
      <c r="AL23" s="10">
        <f>IF(ISBLANK(laps_times[[#This Row],[29]]),"DNF",    rounds_cum_time[[#This Row],[28]]+laps_times[[#This Row],[29]])</f>
        <v>5.6846990740740733E-2</v>
      </c>
      <c r="AM23" s="10">
        <f>IF(ISBLANK(laps_times[[#This Row],[30]]),"DNF",    rounds_cum_time[[#This Row],[29]]+laps_times[[#This Row],[30]])</f>
        <v>5.8903472222222211E-2</v>
      </c>
      <c r="AN23" s="10">
        <f>IF(ISBLANK(laps_times[[#This Row],[31]]),"DNF",    rounds_cum_time[[#This Row],[30]]+laps_times[[#This Row],[31]])</f>
        <v>6.0881597222222208E-2</v>
      </c>
      <c r="AO23" s="10">
        <f>IF(ISBLANK(laps_times[[#This Row],[32]]),"DNF",    rounds_cum_time[[#This Row],[31]]+laps_times[[#This Row],[32]])</f>
        <v>6.289525462962961E-2</v>
      </c>
      <c r="AP23" s="10">
        <f>IF(ISBLANK(laps_times[[#This Row],[33]]),"DNF",    rounds_cum_time[[#This Row],[32]]+laps_times[[#This Row],[33]])</f>
        <v>6.4867013888888866E-2</v>
      </c>
      <c r="AQ23" s="10">
        <f>IF(ISBLANK(laps_times[[#This Row],[34]]),"DNF",    rounds_cum_time[[#This Row],[33]]+laps_times[[#This Row],[34]])</f>
        <v>6.683935185185183E-2</v>
      </c>
      <c r="AR23" s="10">
        <f>IF(ISBLANK(laps_times[[#This Row],[35]]),"DNF",    rounds_cum_time[[#This Row],[34]]+laps_times[[#This Row],[35]])</f>
        <v>6.8799884259259245E-2</v>
      </c>
      <c r="AS23" s="10">
        <f>IF(ISBLANK(laps_times[[#This Row],[36]]),"DNF",    rounds_cum_time[[#This Row],[35]]+laps_times[[#This Row],[36]])</f>
        <v>7.0768981481481461E-2</v>
      </c>
      <c r="AT23" s="10">
        <f>IF(ISBLANK(laps_times[[#This Row],[37]]),"DNF",    rounds_cum_time[[#This Row],[36]]+laps_times[[#This Row],[37]])</f>
        <v>7.2801273148148132E-2</v>
      </c>
      <c r="AU23" s="10">
        <f>IF(ISBLANK(laps_times[[#This Row],[38]]),"DNF",    rounds_cum_time[[#This Row],[37]]+laps_times[[#This Row],[38]])</f>
        <v>7.4867824074074052E-2</v>
      </c>
      <c r="AV23" s="10">
        <f>IF(ISBLANK(laps_times[[#This Row],[39]]),"DNF",    rounds_cum_time[[#This Row],[38]]+laps_times[[#This Row],[39]])</f>
        <v>7.6972453703703675E-2</v>
      </c>
      <c r="AW23" s="10">
        <f>IF(ISBLANK(laps_times[[#This Row],[40]]),"DNF",    rounds_cum_time[[#This Row],[39]]+laps_times[[#This Row],[40]])</f>
        <v>7.9056365740740708E-2</v>
      </c>
      <c r="AX23" s="10">
        <f>IF(ISBLANK(laps_times[[#This Row],[41]]),"DNF",    rounds_cum_time[[#This Row],[40]]+laps_times[[#This Row],[41]])</f>
        <v>8.1162847222222195E-2</v>
      </c>
      <c r="AY23" s="10">
        <f>IF(ISBLANK(laps_times[[#This Row],[42]]),"DNF",    rounds_cum_time[[#This Row],[41]]+laps_times[[#This Row],[42]])</f>
        <v>8.3273958333333301E-2</v>
      </c>
      <c r="AZ23" s="10">
        <f>IF(ISBLANK(laps_times[[#This Row],[43]]),"DNF",    rounds_cum_time[[#This Row],[42]]+laps_times[[#This Row],[43]])</f>
        <v>8.5395949074074037E-2</v>
      </c>
      <c r="BA23" s="10">
        <f>IF(ISBLANK(laps_times[[#This Row],[44]]),"DNF",    rounds_cum_time[[#This Row],[43]]+laps_times[[#This Row],[44]])</f>
        <v>8.7551041666666635E-2</v>
      </c>
      <c r="BB23" s="10">
        <f>IF(ISBLANK(laps_times[[#This Row],[45]]),"DNF",    rounds_cum_time[[#This Row],[44]]+laps_times[[#This Row],[45]])</f>
        <v>8.9677893518518487E-2</v>
      </c>
      <c r="BC23" s="10">
        <f>IF(ISBLANK(laps_times[[#This Row],[46]]),"DNF",    rounds_cum_time[[#This Row],[45]]+laps_times[[#This Row],[46]])</f>
        <v>9.1862499999999972E-2</v>
      </c>
      <c r="BD23" s="10">
        <f>IF(ISBLANK(laps_times[[#This Row],[47]]),"DNF",    rounds_cum_time[[#This Row],[46]]+laps_times[[#This Row],[47]])</f>
        <v>9.4346874999999969E-2</v>
      </c>
      <c r="BE23" s="10">
        <f>IF(ISBLANK(laps_times[[#This Row],[48]]),"DNF",    rounds_cum_time[[#This Row],[47]]+laps_times[[#This Row],[48]])</f>
        <v>9.6456481481481449E-2</v>
      </c>
      <c r="BF23" s="10">
        <f>IF(ISBLANK(laps_times[[#This Row],[49]]),"DNF",    rounds_cum_time[[#This Row],[48]]+laps_times[[#This Row],[49]])</f>
        <v>9.8671990740740706E-2</v>
      </c>
      <c r="BG23" s="10">
        <f>IF(ISBLANK(laps_times[[#This Row],[50]]),"DNF",    rounds_cum_time[[#This Row],[49]]+laps_times[[#This Row],[50]])</f>
        <v>0.10094212962962959</v>
      </c>
      <c r="BH23" s="10">
        <f>IF(ISBLANK(laps_times[[#This Row],[51]]),"DNF",    rounds_cum_time[[#This Row],[50]]+laps_times[[#This Row],[51]])</f>
        <v>0.10316145833333329</v>
      </c>
      <c r="BI23" s="10">
        <f>IF(ISBLANK(laps_times[[#This Row],[52]]),"DNF",    rounds_cum_time[[#This Row],[51]]+laps_times[[#This Row],[52]])</f>
        <v>0.10545648148148144</v>
      </c>
      <c r="BJ23" s="10">
        <f>IF(ISBLANK(laps_times[[#This Row],[53]]),"DNF",    rounds_cum_time[[#This Row],[52]]+laps_times[[#This Row],[53]])</f>
        <v>0.10779050925925922</v>
      </c>
      <c r="BK23" s="10">
        <f>IF(ISBLANK(laps_times[[#This Row],[54]]),"DNF",    rounds_cum_time[[#This Row],[53]]+laps_times[[#This Row],[54]])</f>
        <v>0.11030358796296293</v>
      </c>
      <c r="BL23" s="10">
        <f>IF(ISBLANK(laps_times[[#This Row],[55]]),"DNF",    rounds_cum_time[[#This Row],[54]]+laps_times[[#This Row],[55]])</f>
        <v>0.11262291666666663</v>
      </c>
      <c r="BM23" s="10">
        <f>IF(ISBLANK(laps_times[[#This Row],[56]]),"DNF",    rounds_cum_time[[#This Row],[55]]+laps_times[[#This Row],[56]])</f>
        <v>0.11493414351851848</v>
      </c>
      <c r="BN23" s="10">
        <f>IF(ISBLANK(laps_times[[#This Row],[57]]),"DNF",    rounds_cum_time[[#This Row],[56]]+laps_times[[#This Row],[57]])</f>
        <v>0.11722604166666663</v>
      </c>
      <c r="BO23" s="10">
        <f>IF(ISBLANK(laps_times[[#This Row],[58]]),"DNF",    rounds_cum_time[[#This Row],[57]]+laps_times[[#This Row],[58]])</f>
        <v>0.11957604166666663</v>
      </c>
      <c r="BP23" s="10">
        <f>IF(ISBLANK(laps_times[[#This Row],[59]]),"DNF",    rounds_cum_time[[#This Row],[58]]+laps_times[[#This Row],[59]])</f>
        <v>0.12190474537037034</v>
      </c>
      <c r="BQ23" s="10">
        <f>IF(ISBLANK(laps_times[[#This Row],[60]]),"DNF",    rounds_cum_time[[#This Row],[59]]+laps_times[[#This Row],[60]])</f>
        <v>0.12423310185185182</v>
      </c>
      <c r="BR23" s="10">
        <f>IF(ISBLANK(laps_times[[#This Row],[61]]),"DNF",    rounds_cum_time[[#This Row],[60]]+laps_times[[#This Row],[61]])</f>
        <v>0.1265327546296296</v>
      </c>
      <c r="BS23" s="10">
        <f>IF(ISBLANK(laps_times[[#This Row],[62]]),"DNF",    rounds_cum_time[[#This Row],[61]]+laps_times[[#This Row],[62]])</f>
        <v>0.12880011574074071</v>
      </c>
      <c r="BT23" s="10">
        <f>IF(ISBLANK(laps_times[[#This Row],[63]]),"DNF",    rounds_cum_time[[#This Row],[62]]+laps_times[[#This Row],[63]])</f>
        <v>0.13095092592592589</v>
      </c>
    </row>
    <row r="24" spans="2:72" x14ac:dyDescent="0.2">
      <c r="B24" s="5">
        <v>19</v>
      </c>
      <c r="C24" s="1">
        <v>41</v>
      </c>
      <c r="D24" s="1" t="s">
        <v>34</v>
      </c>
      <c r="E24" s="3">
        <v>1984</v>
      </c>
      <c r="F24" s="3" t="s">
        <v>8</v>
      </c>
      <c r="G24" s="3">
        <v>8</v>
      </c>
      <c r="I24" s="18">
        <v>0.13139131944444446</v>
      </c>
      <c r="J24" s="10">
        <f>laps_times[[#This Row],[1]]</f>
        <v>2.3511574074074073E-3</v>
      </c>
      <c r="K24" s="10">
        <f>IF(ISBLANK(laps_times[[#This Row],[2]]),"DNF",    rounds_cum_time[[#This Row],[1]]+laps_times[[#This Row],[2]])</f>
        <v>4.2490740740740735E-3</v>
      </c>
      <c r="L24" s="10">
        <f>IF(ISBLANK(laps_times[[#This Row],[3]]),"DNF",    rounds_cum_time[[#This Row],[2]]+laps_times[[#This Row],[3]])</f>
        <v>6.2048611111111106E-3</v>
      </c>
      <c r="M24" s="10">
        <f>IF(ISBLANK(laps_times[[#This Row],[4]]),"DNF",    rounds_cum_time[[#This Row],[3]]+laps_times[[#This Row],[4]])</f>
        <v>8.2034722222222214E-3</v>
      </c>
      <c r="N24" s="10">
        <f>IF(ISBLANK(laps_times[[#This Row],[5]]),"DNF",    rounds_cum_time[[#This Row],[4]]+laps_times[[#This Row],[5]])</f>
        <v>1.0203935185185184E-2</v>
      </c>
      <c r="O24" s="10">
        <f>IF(ISBLANK(laps_times[[#This Row],[6]]),"DNF",    rounds_cum_time[[#This Row],[5]]+laps_times[[#This Row],[6]])</f>
        <v>1.2227546296296295E-2</v>
      </c>
      <c r="P24" s="10">
        <f>IF(ISBLANK(laps_times[[#This Row],[7]]),"DNF",    rounds_cum_time[[#This Row],[6]]+laps_times[[#This Row],[7]])</f>
        <v>1.4241435185185183E-2</v>
      </c>
      <c r="Q24" s="10">
        <f>IF(ISBLANK(laps_times[[#This Row],[8]]),"DNF",    rounds_cum_time[[#This Row],[7]]+laps_times[[#This Row],[8]])</f>
        <v>1.6249189814814814E-2</v>
      </c>
      <c r="R24" s="10">
        <f>IF(ISBLANK(laps_times[[#This Row],[9]]),"DNF",    rounds_cum_time[[#This Row],[8]]+laps_times[[#This Row],[9]])</f>
        <v>1.8244212962962962E-2</v>
      </c>
      <c r="S24" s="10">
        <f>IF(ISBLANK(laps_times[[#This Row],[10]]),"DNF",    rounds_cum_time[[#This Row],[9]]+laps_times[[#This Row],[10]])</f>
        <v>2.0279976851851851E-2</v>
      </c>
      <c r="T24" s="10">
        <f>IF(ISBLANK(laps_times[[#This Row],[11]]),"DNF",    rounds_cum_time[[#This Row],[10]]+laps_times[[#This Row],[11]])</f>
        <v>2.2346759259259257E-2</v>
      </c>
      <c r="U24" s="10">
        <f>IF(ISBLANK(laps_times[[#This Row],[12]]),"DNF",    rounds_cum_time[[#This Row],[11]]+laps_times[[#This Row],[12]])</f>
        <v>2.4387037037037033E-2</v>
      </c>
      <c r="V24" s="10">
        <f>IF(ISBLANK(laps_times[[#This Row],[13]]),"DNF",    rounds_cum_time[[#This Row],[12]]+laps_times[[#This Row],[13]])</f>
        <v>2.6445601851851849E-2</v>
      </c>
      <c r="W24" s="10">
        <f>IF(ISBLANK(laps_times[[#This Row],[14]]),"DNF",    rounds_cum_time[[#This Row],[13]]+laps_times[[#This Row],[14]])</f>
        <v>2.8475347222222218E-2</v>
      </c>
      <c r="X24" s="10">
        <f>IF(ISBLANK(laps_times[[#This Row],[15]]),"DNF",    rounds_cum_time[[#This Row],[14]]+laps_times[[#This Row],[15]])</f>
        <v>3.0508333333333328E-2</v>
      </c>
      <c r="Y24" s="10">
        <f>IF(ISBLANK(laps_times[[#This Row],[16]]),"DNF",    rounds_cum_time[[#This Row],[15]]+laps_times[[#This Row],[16]])</f>
        <v>3.2563194444444436E-2</v>
      </c>
      <c r="Z24" s="10">
        <f>IF(ISBLANK(laps_times[[#This Row],[17]]),"DNF",    rounds_cum_time[[#This Row],[16]]+laps_times[[#This Row],[17]])</f>
        <v>3.4611111111111106E-2</v>
      </c>
      <c r="AA24" s="10">
        <f>IF(ISBLANK(laps_times[[#This Row],[18]]),"DNF",    rounds_cum_time[[#This Row],[17]]+laps_times[[#This Row],[18]])</f>
        <v>3.6629629629629623E-2</v>
      </c>
      <c r="AB24" s="10">
        <f>IF(ISBLANK(laps_times[[#This Row],[19]]),"DNF",    rounds_cum_time[[#This Row],[18]]+laps_times[[#This Row],[19]])</f>
        <v>3.8666319444444437E-2</v>
      </c>
      <c r="AC24" s="10">
        <f>IF(ISBLANK(laps_times[[#This Row],[20]]),"DNF",    rounds_cum_time[[#This Row],[19]]+laps_times[[#This Row],[20]])</f>
        <v>4.0702430555555551E-2</v>
      </c>
      <c r="AD24" s="10">
        <f>IF(ISBLANK(laps_times[[#This Row],[21]]),"DNF",    rounds_cum_time[[#This Row],[20]]+laps_times[[#This Row],[21]])</f>
        <v>4.2732754629629624E-2</v>
      </c>
      <c r="AE24" s="10">
        <f>IF(ISBLANK(laps_times[[#This Row],[22]]),"DNF",    rounds_cum_time[[#This Row],[21]]+laps_times[[#This Row],[22]])</f>
        <v>4.4731712962962959E-2</v>
      </c>
      <c r="AF24" s="10">
        <f>IF(ISBLANK(laps_times[[#This Row],[23]]),"DNF",    rounds_cum_time[[#This Row],[22]]+laps_times[[#This Row],[23]])</f>
        <v>4.6729166666666662E-2</v>
      </c>
      <c r="AG24" s="10">
        <f>IF(ISBLANK(laps_times[[#This Row],[24]]),"DNF",    rounds_cum_time[[#This Row],[23]]+laps_times[[#This Row],[24]])</f>
        <v>4.8776388888888883E-2</v>
      </c>
      <c r="AH24" s="10">
        <f>IF(ISBLANK(laps_times[[#This Row],[25]]),"DNF",    rounds_cum_time[[#This Row],[24]]+laps_times[[#This Row],[25]])</f>
        <v>5.080567129629629E-2</v>
      </c>
      <c r="AI24" s="10">
        <f>IF(ISBLANK(laps_times[[#This Row],[26]]),"DNF",    rounds_cum_time[[#This Row],[25]]+laps_times[[#This Row],[26]])</f>
        <v>5.2829050925925922E-2</v>
      </c>
      <c r="AJ24" s="10">
        <f>IF(ISBLANK(laps_times[[#This Row],[27]]),"DNF",    rounds_cum_time[[#This Row],[26]]+laps_times[[#This Row],[27]])</f>
        <v>5.487685185185185E-2</v>
      </c>
      <c r="AK24" s="10">
        <f>IF(ISBLANK(laps_times[[#This Row],[28]]),"DNF",    rounds_cum_time[[#This Row],[27]]+laps_times[[#This Row],[28]])</f>
        <v>5.6935069444444444E-2</v>
      </c>
      <c r="AL24" s="10">
        <f>IF(ISBLANK(laps_times[[#This Row],[29]]),"DNF",    rounds_cum_time[[#This Row],[28]]+laps_times[[#This Row],[29]])</f>
        <v>5.900335648148148E-2</v>
      </c>
      <c r="AM24" s="10">
        <f>IF(ISBLANK(laps_times[[#This Row],[30]]),"DNF",    rounds_cum_time[[#This Row],[29]]+laps_times[[#This Row],[30]])</f>
        <v>6.1055324074074074E-2</v>
      </c>
      <c r="AN24" s="10">
        <f>IF(ISBLANK(laps_times[[#This Row],[31]]),"DNF",    rounds_cum_time[[#This Row],[30]]+laps_times[[#This Row],[31]])</f>
        <v>6.3089236111111113E-2</v>
      </c>
      <c r="AO24" s="10">
        <f>IF(ISBLANK(laps_times[[#This Row],[32]]),"DNF",    rounds_cum_time[[#This Row],[31]]+laps_times[[#This Row],[32]])</f>
        <v>6.5138310185185191E-2</v>
      </c>
      <c r="AP24" s="10">
        <f>IF(ISBLANK(laps_times[[#This Row],[33]]),"DNF",    rounds_cum_time[[#This Row],[32]]+laps_times[[#This Row],[33]])</f>
        <v>6.7189467592592603E-2</v>
      </c>
      <c r="AQ24" s="10">
        <f>IF(ISBLANK(laps_times[[#This Row],[34]]),"DNF",    rounds_cum_time[[#This Row],[33]]+laps_times[[#This Row],[34]])</f>
        <v>6.9258217592592597E-2</v>
      </c>
      <c r="AR24" s="10">
        <f>IF(ISBLANK(laps_times[[#This Row],[35]]),"DNF",    rounds_cum_time[[#This Row],[34]]+laps_times[[#This Row],[35]])</f>
        <v>7.1341898148148147E-2</v>
      </c>
      <c r="AS24" s="10">
        <f>IF(ISBLANK(laps_times[[#This Row],[36]]),"DNF",    rounds_cum_time[[#This Row],[35]]+laps_times[[#This Row],[36]])</f>
        <v>7.3416898148148141E-2</v>
      </c>
      <c r="AT24" s="10">
        <f>IF(ISBLANK(laps_times[[#This Row],[37]]),"DNF",    rounds_cum_time[[#This Row],[36]]+laps_times[[#This Row],[37]])</f>
        <v>7.5473958333333327E-2</v>
      </c>
      <c r="AU24" s="10">
        <f>IF(ISBLANK(laps_times[[#This Row],[38]]),"DNF",    rounds_cum_time[[#This Row],[37]]+laps_times[[#This Row],[38]])</f>
        <v>7.7549652777777769E-2</v>
      </c>
      <c r="AV24" s="10">
        <f>IF(ISBLANK(laps_times[[#This Row],[39]]),"DNF",    rounds_cum_time[[#This Row],[38]]+laps_times[[#This Row],[39]])</f>
        <v>7.9626388888888885E-2</v>
      </c>
      <c r="AW24" s="10">
        <f>IF(ISBLANK(laps_times[[#This Row],[40]]),"DNF",    rounds_cum_time[[#This Row],[39]]+laps_times[[#This Row],[40]])</f>
        <v>8.1710300925925919E-2</v>
      </c>
      <c r="AX24" s="10">
        <f>IF(ISBLANK(laps_times[[#This Row],[41]]),"DNF",    rounds_cum_time[[#This Row],[40]]+laps_times[[#This Row],[41]])</f>
        <v>8.3765046296296289E-2</v>
      </c>
      <c r="AY24" s="10">
        <f>IF(ISBLANK(laps_times[[#This Row],[42]]),"DNF",    rounds_cum_time[[#This Row],[41]]+laps_times[[#This Row],[42]])</f>
        <v>8.5818749999999999E-2</v>
      </c>
      <c r="AZ24" s="10">
        <f>IF(ISBLANK(laps_times[[#This Row],[43]]),"DNF",    rounds_cum_time[[#This Row],[42]]+laps_times[[#This Row],[43]])</f>
        <v>8.796967592592593E-2</v>
      </c>
      <c r="BA24" s="10">
        <f>IF(ISBLANK(laps_times[[#This Row],[44]]),"DNF",    rounds_cum_time[[#This Row],[43]]+laps_times[[#This Row],[44]])</f>
        <v>9.0079166666666668E-2</v>
      </c>
      <c r="BB24" s="10">
        <f>IF(ISBLANK(laps_times[[#This Row],[45]]),"DNF",    rounds_cum_time[[#This Row],[44]]+laps_times[[#This Row],[45]])</f>
        <v>9.2172569444444449E-2</v>
      </c>
      <c r="BC24" s="10">
        <f>IF(ISBLANK(laps_times[[#This Row],[46]]),"DNF",    rounds_cum_time[[#This Row],[45]]+laps_times[[#This Row],[46]])</f>
        <v>9.4329166666666672E-2</v>
      </c>
      <c r="BD24" s="10">
        <f>IF(ISBLANK(laps_times[[#This Row],[47]]),"DNF",    rounds_cum_time[[#This Row],[46]]+laps_times[[#This Row],[47]])</f>
        <v>9.643414351851852E-2</v>
      </c>
      <c r="BE24" s="10">
        <f>IF(ISBLANK(laps_times[[#This Row],[48]]),"DNF",    rounds_cum_time[[#This Row],[47]]+laps_times[[#This Row],[48]])</f>
        <v>9.8557291666666672E-2</v>
      </c>
      <c r="BF24" s="10">
        <f>IF(ISBLANK(laps_times[[#This Row],[49]]),"DNF",    rounds_cum_time[[#This Row],[48]]+laps_times[[#This Row],[49]])</f>
        <v>0.10070486111111111</v>
      </c>
      <c r="BG24" s="10">
        <f>IF(ISBLANK(laps_times[[#This Row],[50]]),"DNF",    rounds_cum_time[[#This Row],[49]]+laps_times[[#This Row],[50]])</f>
        <v>0.10289247685185185</v>
      </c>
      <c r="BH24" s="10">
        <f>IF(ISBLANK(laps_times[[#This Row],[51]]),"DNF",    rounds_cum_time[[#This Row],[50]]+laps_times[[#This Row],[51]])</f>
        <v>0.10508368055555556</v>
      </c>
      <c r="BI24" s="10">
        <f>IF(ISBLANK(laps_times[[#This Row],[52]]),"DNF",    rounds_cum_time[[#This Row],[51]]+laps_times[[#This Row],[52]])</f>
        <v>0.10724803240740741</v>
      </c>
      <c r="BJ24" s="10">
        <f>IF(ISBLANK(laps_times[[#This Row],[53]]),"DNF",    rounds_cum_time[[#This Row],[52]]+laps_times[[#This Row],[53]])</f>
        <v>0.10941701388888889</v>
      </c>
      <c r="BK24" s="10">
        <f>IF(ISBLANK(laps_times[[#This Row],[54]]),"DNF",    rounds_cum_time[[#This Row],[53]]+laps_times[[#This Row],[54]])</f>
        <v>0.1117943287037037</v>
      </c>
      <c r="BL24" s="10">
        <f>IF(ISBLANK(laps_times[[#This Row],[55]]),"DNF",    rounds_cum_time[[#This Row],[54]]+laps_times[[#This Row],[55]])</f>
        <v>0.11395949074074074</v>
      </c>
      <c r="BM24" s="10">
        <f>IF(ISBLANK(laps_times[[#This Row],[56]]),"DNF",    rounds_cum_time[[#This Row],[55]]+laps_times[[#This Row],[56]])</f>
        <v>0.11625925925925926</v>
      </c>
      <c r="BN24" s="10">
        <f>IF(ISBLANK(laps_times[[#This Row],[57]]),"DNF",    rounds_cum_time[[#This Row],[56]]+laps_times[[#This Row],[57]])</f>
        <v>0.11843136574074074</v>
      </c>
      <c r="BO24" s="10">
        <f>IF(ISBLANK(laps_times[[#This Row],[58]]),"DNF",    rounds_cum_time[[#This Row],[57]]+laps_times[[#This Row],[58]])</f>
        <v>0.1206355324074074</v>
      </c>
      <c r="BP24" s="10">
        <f>IF(ISBLANK(laps_times[[#This Row],[59]]),"DNF",    rounds_cum_time[[#This Row],[58]]+laps_times[[#This Row],[59]])</f>
        <v>0.12279525462962962</v>
      </c>
      <c r="BQ24" s="10">
        <f>IF(ISBLANK(laps_times[[#This Row],[60]]),"DNF",    rounds_cum_time[[#This Row],[59]]+laps_times[[#This Row],[60]])</f>
        <v>0.12494641203703703</v>
      </c>
      <c r="BR24" s="10">
        <f>IF(ISBLANK(laps_times[[#This Row],[61]]),"DNF",    rounds_cum_time[[#This Row],[60]]+laps_times[[#This Row],[61]])</f>
        <v>0.12713310185185184</v>
      </c>
      <c r="BS24" s="10">
        <f>IF(ISBLANK(laps_times[[#This Row],[62]]),"DNF",    rounds_cum_time[[#This Row],[61]]+laps_times[[#This Row],[62]])</f>
        <v>0.12930347222222222</v>
      </c>
      <c r="BT24" s="10">
        <f>IF(ISBLANK(laps_times[[#This Row],[63]]),"DNF",    rounds_cum_time[[#This Row],[62]]+laps_times[[#This Row],[63]])</f>
        <v>0.13139131944444443</v>
      </c>
    </row>
    <row r="25" spans="2:72" x14ac:dyDescent="0.2">
      <c r="B25" s="5">
        <v>20</v>
      </c>
      <c r="C25" s="1">
        <v>30</v>
      </c>
      <c r="D25" s="1" t="s">
        <v>35</v>
      </c>
      <c r="E25" s="3">
        <v>1989</v>
      </c>
      <c r="F25" s="3" t="s">
        <v>8</v>
      </c>
      <c r="G25" s="3">
        <v>9</v>
      </c>
      <c r="H25" s="1" t="s">
        <v>36</v>
      </c>
      <c r="I25" s="18">
        <v>0.13189375</v>
      </c>
      <c r="J25" s="10">
        <f>laps_times[[#This Row],[1]]</f>
        <v>2.1250000000000002E-3</v>
      </c>
      <c r="K25" s="10">
        <f>IF(ISBLANK(laps_times[[#This Row],[2]]),"DNF",    rounds_cum_time[[#This Row],[1]]+laps_times[[#This Row],[2]])</f>
        <v>3.8671296296296301E-3</v>
      </c>
      <c r="L25" s="10">
        <f>IF(ISBLANK(laps_times[[#This Row],[3]]),"DNF",    rounds_cum_time[[#This Row],[2]]+laps_times[[#This Row],[3]])</f>
        <v>5.6040509259259264E-3</v>
      </c>
      <c r="M25" s="10">
        <f>IF(ISBLANK(laps_times[[#This Row],[4]]),"DNF",    rounds_cum_time[[#This Row],[3]]+laps_times[[#This Row],[4]])</f>
        <v>7.3582175925925933E-3</v>
      </c>
      <c r="N25" s="10">
        <f>IF(ISBLANK(laps_times[[#This Row],[5]]),"DNF",    rounds_cum_time[[#This Row],[4]]+laps_times[[#This Row],[5]])</f>
        <v>9.1412037037037035E-3</v>
      </c>
      <c r="O25" s="10">
        <f>IF(ISBLANK(laps_times[[#This Row],[6]]),"DNF",    rounds_cum_time[[#This Row],[5]]+laps_times[[#This Row],[6]])</f>
        <v>1.0914699074074073E-2</v>
      </c>
      <c r="P25" s="10">
        <f>IF(ISBLANK(laps_times[[#This Row],[7]]),"DNF",    rounds_cum_time[[#This Row],[6]]+laps_times[[#This Row],[7]])</f>
        <v>1.268611111111111E-2</v>
      </c>
      <c r="Q25" s="10">
        <f>IF(ISBLANK(laps_times[[#This Row],[8]]),"DNF",    rounds_cum_time[[#This Row],[7]]+laps_times[[#This Row],[8]])</f>
        <v>1.4448842592592591E-2</v>
      </c>
      <c r="R25" s="10">
        <f>IF(ISBLANK(laps_times[[#This Row],[9]]),"DNF",    rounds_cum_time[[#This Row],[8]]+laps_times[[#This Row],[9]])</f>
        <v>1.6224537037037037E-2</v>
      </c>
      <c r="S25" s="10">
        <f>IF(ISBLANK(laps_times[[#This Row],[10]]),"DNF",    rounds_cum_time[[#This Row],[9]]+laps_times[[#This Row],[10]])</f>
        <v>1.800486111111111E-2</v>
      </c>
      <c r="T25" s="10">
        <f>IF(ISBLANK(laps_times[[#This Row],[11]]),"DNF",    rounds_cum_time[[#This Row],[10]]+laps_times[[#This Row],[11]])</f>
        <v>1.9806828703703701E-2</v>
      </c>
      <c r="U25" s="10">
        <f>IF(ISBLANK(laps_times[[#This Row],[12]]),"DNF",    rounds_cum_time[[#This Row],[11]]+laps_times[[#This Row],[12]])</f>
        <v>2.1634259259259256E-2</v>
      </c>
      <c r="V25" s="10">
        <f>IF(ISBLANK(laps_times[[#This Row],[13]]),"DNF",    rounds_cum_time[[#This Row],[12]]+laps_times[[#This Row],[13]])</f>
        <v>2.3416319444444441E-2</v>
      </c>
      <c r="W25" s="10">
        <f>IF(ISBLANK(laps_times[[#This Row],[14]]),"DNF",    rounds_cum_time[[#This Row],[13]]+laps_times[[#This Row],[14]])</f>
        <v>2.5245254629629628E-2</v>
      </c>
      <c r="X25" s="10">
        <f>IF(ISBLANK(laps_times[[#This Row],[15]]),"DNF",    rounds_cum_time[[#This Row],[14]]+laps_times[[#This Row],[15]])</f>
        <v>2.7046064814814814E-2</v>
      </c>
      <c r="Y25" s="10">
        <f>IF(ISBLANK(laps_times[[#This Row],[16]]),"DNF",    rounds_cum_time[[#This Row],[15]]+laps_times[[#This Row],[16]])</f>
        <v>2.8891087962962962E-2</v>
      </c>
      <c r="Z25" s="10">
        <f>IF(ISBLANK(laps_times[[#This Row],[17]]),"DNF",    rounds_cum_time[[#This Row],[16]]+laps_times[[#This Row],[17]])</f>
        <v>3.0716898148148146E-2</v>
      </c>
      <c r="AA25" s="10">
        <f>IF(ISBLANK(laps_times[[#This Row],[18]]),"DNF",    rounds_cum_time[[#This Row],[17]]+laps_times[[#This Row],[18]])</f>
        <v>3.2528472222222223E-2</v>
      </c>
      <c r="AB25" s="10">
        <f>IF(ISBLANK(laps_times[[#This Row],[19]]),"DNF",    rounds_cum_time[[#This Row],[18]]+laps_times[[#This Row],[19]])</f>
        <v>3.4356018518518522E-2</v>
      </c>
      <c r="AC25" s="10">
        <f>IF(ISBLANK(laps_times[[#This Row],[20]]),"DNF",    rounds_cum_time[[#This Row],[19]]+laps_times[[#This Row],[20]])</f>
        <v>3.618981481481482E-2</v>
      </c>
      <c r="AD25" s="10">
        <f>IF(ISBLANK(laps_times[[#This Row],[21]]),"DNF",    rounds_cum_time[[#This Row],[20]]+laps_times[[#This Row],[21]])</f>
        <v>3.8018865740740745E-2</v>
      </c>
      <c r="AE25" s="10">
        <f>IF(ISBLANK(laps_times[[#This Row],[22]]),"DNF",    rounds_cum_time[[#This Row],[21]]+laps_times[[#This Row],[22]])</f>
        <v>3.9876041666666674E-2</v>
      </c>
      <c r="AF25" s="10">
        <f>IF(ISBLANK(laps_times[[#This Row],[23]]),"DNF",    rounds_cum_time[[#This Row],[22]]+laps_times[[#This Row],[23]])</f>
        <v>4.1692013888888893E-2</v>
      </c>
      <c r="AG25" s="10">
        <f>IF(ISBLANK(laps_times[[#This Row],[24]]),"DNF",    rounds_cum_time[[#This Row],[23]]+laps_times[[#This Row],[24]])</f>
        <v>4.3545486111111115E-2</v>
      </c>
      <c r="AH25" s="10">
        <f>IF(ISBLANK(laps_times[[#This Row],[25]]),"DNF",    rounds_cum_time[[#This Row],[24]]+laps_times[[#This Row],[25]])</f>
        <v>4.5398958333333336E-2</v>
      </c>
      <c r="AI25" s="10">
        <f>IF(ISBLANK(laps_times[[#This Row],[26]]),"DNF",    rounds_cum_time[[#This Row],[25]]+laps_times[[#This Row],[26]])</f>
        <v>4.7271875000000005E-2</v>
      </c>
      <c r="AJ25" s="10">
        <f>IF(ISBLANK(laps_times[[#This Row],[27]]),"DNF",    rounds_cum_time[[#This Row],[26]]+laps_times[[#This Row],[27]])</f>
        <v>4.9480324074074079E-2</v>
      </c>
      <c r="AK25" s="10">
        <f>IF(ISBLANK(laps_times[[#This Row],[28]]),"DNF",    rounds_cum_time[[#This Row],[27]]+laps_times[[#This Row],[28]])</f>
        <v>5.1306597222222229E-2</v>
      </c>
      <c r="AL25" s="10">
        <f>IF(ISBLANK(laps_times[[#This Row],[29]]),"DNF",    rounds_cum_time[[#This Row],[28]]+laps_times[[#This Row],[29]])</f>
        <v>5.3169791666666674E-2</v>
      </c>
      <c r="AM25" s="10">
        <f>IF(ISBLANK(laps_times[[#This Row],[30]]),"DNF",    rounds_cum_time[[#This Row],[29]]+laps_times[[#This Row],[30]])</f>
        <v>5.5064351851851857E-2</v>
      </c>
      <c r="AN25" s="10">
        <f>IF(ISBLANK(laps_times[[#This Row],[31]]),"DNF",    rounds_cum_time[[#This Row],[30]]+laps_times[[#This Row],[31]])</f>
        <v>5.6966550925925931E-2</v>
      </c>
      <c r="AO25" s="10">
        <f>IF(ISBLANK(laps_times[[#This Row],[32]]),"DNF",    rounds_cum_time[[#This Row],[31]]+laps_times[[#This Row],[32]])</f>
        <v>5.8867361111111113E-2</v>
      </c>
      <c r="AP25" s="10">
        <f>IF(ISBLANK(laps_times[[#This Row],[33]]),"DNF",    rounds_cum_time[[#This Row],[32]]+laps_times[[#This Row],[33]])</f>
        <v>6.081967592592593E-2</v>
      </c>
      <c r="AQ25" s="10">
        <f>IF(ISBLANK(laps_times[[#This Row],[34]]),"DNF",    rounds_cum_time[[#This Row],[33]]+laps_times[[#This Row],[34]])</f>
        <v>6.2763310185185189E-2</v>
      </c>
      <c r="AR25" s="10">
        <f>IF(ISBLANK(laps_times[[#This Row],[35]]),"DNF",    rounds_cum_time[[#This Row],[34]]+laps_times[[#This Row],[35]])</f>
        <v>6.4713310185185183E-2</v>
      </c>
      <c r="AS25" s="10">
        <f>IF(ISBLANK(laps_times[[#This Row],[36]]),"DNF",    rounds_cum_time[[#This Row],[35]]+laps_times[[#This Row],[36]])</f>
        <v>6.6707175925925927E-2</v>
      </c>
      <c r="AT25" s="10">
        <f>IF(ISBLANK(laps_times[[#This Row],[37]]),"DNF",    rounds_cum_time[[#This Row],[36]]+laps_times[[#This Row],[37]])</f>
        <v>6.8656481481481485E-2</v>
      </c>
      <c r="AU25" s="10">
        <f>IF(ISBLANK(laps_times[[#This Row],[38]]),"DNF",    rounds_cum_time[[#This Row],[37]]+laps_times[[#This Row],[38]])</f>
        <v>7.0686111111111116E-2</v>
      </c>
      <c r="AV25" s="10">
        <f>IF(ISBLANK(laps_times[[#This Row],[39]]),"DNF",    rounds_cum_time[[#This Row],[38]]+laps_times[[#This Row],[39]])</f>
        <v>7.2708796296296299E-2</v>
      </c>
      <c r="AW25" s="10">
        <f>IF(ISBLANK(laps_times[[#This Row],[40]]),"DNF",    rounds_cum_time[[#This Row],[39]]+laps_times[[#This Row],[40]])</f>
        <v>7.4773842592592593E-2</v>
      </c>
      <c r="AX25" s="10">
        <f>IF(ISBLANK(laps_times[[#This Row],[41]]),"DNF",    rounds_cum_time[[#This Row],[40]]+laps_times[[#This Row],[41]])</f>
        <v>7.6778240740740744E-2</v>
      </c>
      <c r="AY25" s="10">
        <f>IF(ISBLANK(laps_times[[#This Row],[42]]),"DNF",    rounds_cum_time[[#This Row],[41]]+laps_times[[#This Row],[42]])</f>
        <v>7.8791435185185194E-2</v>
      </c>
      <c r="AZ25" s="10">
        <f>IF(ISBLANK(laps_times[[#This Row],[43]]),"DNF",    rounds_cum_time[[#This Row],[42]]+laps_times[[#This Row],[43]])</f>
        <v>8.2066666666666677E-2</v>
      </c>
      <c r="BA25" s="10">
        <f>IF(ISBLANK(laps_times[[#This Row],[44]]),"DNF",    rounds_cum_time[[#This Row],[43]]+laps_times[[#This Row],[44]])</f>
        <v>8.407233796296297E-2</v>
      </c>
      <c r="BB25" s="10">
        <f>IF(ISBLANK(laps_times[[#This Row],[45]]),"DNF",    rounds_cum_time[[#This Row],[44]]+laps_times[[#This Row],[45]])</f>
        <v>8.6148379629629637E-2</v>
      </c>
      <c r="BC25" s="10">
        <f>IF(ISBLANK(laps_times[[#This Row],[46]]),"DNF",    rounds_cum_time[[#This Row],[45]]+laps_times[[#This Row],[46]])</f>
        <v>8.8349189814814821E-2</v>
      </c>
      <c r="BD25" s="10">
        <f>IF(ISBLANK(laps_times[[#This Row],[47]]),"DNF",    rounds_cum_time[[#This Row],[46]]+laps_times[[#This Row],[47]])</f>
        <v>9.091273148148149E-2</v>
      </c>
      <c r="BE25" s="10">
        <f>IF(ISBLANK(laps_times[[#This Row],[48]]),"DNF",    rounds_cum_time[[#This Row],[47]]+laps_times[[#This Row],[48]])</f>
        <v>9.3229513888888893E-2</v>
      </c>
      <c r="BF25" s="10">
        <f>IF(ISBLANK(laps_times[[#This Row],[49]]),"DNF",    rounds_cum_time[[#This Row],[48]]+laps_times[[#This Row],[49]])</f>
        <v>9.567500000000001E-2</v>
      </c>
      <c r="BG25" s="10">
        <f>IF(ISBLANK(laps_times[[#This Row],[50]]),"DNF",    rounds_cum_time[[#This Row],[49]]+laps_times[[#This Row],[50]])</f>
        <v>9.8126388888888902E-2</v>
      </c>
      <c r="BH25" s="10">
        <f>IF(ISBLANK(laps_times[[#This Row],[51]]),"DNF",    rounds_cum_time[[#This Row],[50]]+laps_times[[#This Row],[51]])</f>
        <v>0.1004857638888889</v>
      </c>
      <c r="BI25" s="10">
        <f>IF(ISBLANK(laps_times[[#This Row],[52]]),"DNF",    rounds_cum_time[[#This Row],[51]]+laps_times[[#This Row],[52]])</f>
        <v>0.10293715277777779</v>
      </c>
      <c r="BJ25" s="10">
        <f>IF(ISBLANK(laps_times[[#This Row],[53]]),"DNF",    rounds_cum_time[[#This Row],[52]]+laps_times[[#This Row],[53]])</f>
        <v>0.10548611111111113</v>
      </c>
      <c r="BK25" s="10">
        <f>IF(ISBLANK(laps_times[[#This Row],[54]]),"DNF",    rounds_cum_time[[#This Row],[53]]+laps_times[[#This Row],[54]])</f>
        <v>0.10802893518518521</v>
      </c>
      <c r="BL25" s="10">
        <f>IF(ISBLANK(laps_times[[#This Row],[55]]),"DNF",    rounds_cum_time[[#This Row],[54]]+laps_times[[#This Row],[55]])</f>
        <v>0.11072060185185187</v>
      </c>
      <c r="BM25" s="10">
        <f>IF(ISBLANK(laps_times[[#This Row],[56]]),"DNF",    rounds_cum_time[[#This Row],[55]]+laps_times[[#This Row],[56]])</f>
        <v>0.1132638888888889</v>
      </c>
      <c r="BN25" s="10">
        <f>IF(ISBLANK(laps_times[[#This Row],[57]]),"DNF",    rounds_cum_time[[#This Row],[56]]+laps_times[[#This Row],[57]])</f>
        <v>0.11589675925925927</v>
      </c>
      <c r="BO25" s="10">
        <f>IF(ISBLANK(laps_times[[#This Row],[58]]),"DNF",    rounds_cum_time[[#This Row],[57]]+laps_times[[#This Row],[58]])</f>
        <v>0.11839988425925926</v>
      </c>
      <c r="BP25" s="10">
        <f>IF(ISBLANK(laps_times[[#This Row],[59]]),"DNF",    rounds_cum_time[[#This Row],[58]]+laps_times[[#This Row],[59]])</f>
        <v>0.12108101851851852</v>
      </c>
      <c r="BQ25" s="10">
        <f>IF(ISBLANK(laps_times[[#This Row],[60]]),"DNF",    rounds_cum_time[[#This Row],[59]]+laps_times[[#This Row],[60]])</f>
        <v>0.1238738425925926</v>
      </c>
      <c r="BR25" s="10">
        <f>IF(ISBLANK(laps_times[[#This Row],[61]]),"DNF",    rounds_cum_time[[#This Row],[60]]+laps_times[[#This Row],[61]])</f>
        <v>0.12663217592592593</v>
      </c>
      <c r="BS25" s="10">
        <f>IF(ISBLANK(laps_times[[#This Row],[62]]),"DNF",    rounds_cum_time[[#This Row],[61]]+laps_times[[#This Row],[62]])</f>
        <v>0.12940243055555556</v>
      </c>
      <c r="BT25" s="10">
        <f>IF(ISBLANK(laps_times[[#This Row],[63]]),"DNF",    rounds_cum_time[[#This Row],[62]]+laps_times[[#This Row],[63]])</f>
        <v>0.13189432870370371</v>
      </c>
    </row>
    <row r="26" spans="2:72" x14ac:dyDescent="0.2">
      <c r="B26" s="5">
        <v>21</v>
      </c>
      <c r="C26" s="1">
        <v>128</v>
      </c>
      <c r="D26" s="1" t="s">
        <v>37</v>
      </c>
      <c r="E26" s="3">
        <v>1959</v>
      </c>
      <c r="F26" s="3" t="s">
        <v>38</v>
      </c>
      <c r="G26" s="3">
        <v>1</v>
      </c>
      <c r="H26" s="1" t="s">
        <v>39</v>
      </c>
      <c r="I26" s="18">
        <v>0.13335752314814817</v>
      </c>
      <c r="J26" s="10">
        <f>laps_times[[#This Row],[1]]</f>
        <v>2.3813657407407408E-3</v>
      </c>
      <c r="K26" s="10">
        <f>IF(ISBLANK(laps_times[[#This Row],[2]]),"DNF",    rounds_cum_time[[#This Row],[1]]+laps_times[[#This Row],[2]])</f>
        <v>4.3324074074074072E-3</v>
      </c>
      <c r="L26" s="10">
        <f>IF(ISBLANK(laps_times[[#This Row],[3]]),"DNF",    rounds_cum_time[[#This Row],[2]]+laps_times[[#This Row],[3]])</f>
        <v>6.2982638888888888E-3</v>
      </c>
      <c r="M26" s="10">
        <f>IF(ISBLANK(laps_times[[#This Row],[4]]),"DNF",    rounds_cum_time[[#This Row],[3]]+laps_times[[#This Row],[4]])</f>
        <v>8.3243055555555553E-3</v>
      </c>
      <c r="N26" s="10">
        <f>IF(ISBLANK(laps_times[[#This Row],[5]]),"DNF",    rounds_cum_time[[#This Row],[4]]+laps_times[[#This Row],[5]])</f>
        <v>1.0316319444444444E-2</v>
      </c>
      <c r="O26" s="10">
        <f>IF(ISBLANK(laps_times[[#This Row],[6]]),"DNF",    rounds_cum_time[[#This Row],[5]]+laps_times[[#This Row],[6]])</f>
        <v>1.2284375E-2</v>
      </c>
      <c r="P26" s="10">
        <f>IF(ISBLANK(laps_times[[#This Row],[7]]),"DNF",    rounds_cum_time[[#This Row],[6]]+laps_times[[#This Row],[7]])</f>
        <v>1.4231597222222222E-2</v>
      </c>
      <c r="Q26" s="10">
        <f>IF(ISBLANK(laps_times[[#This Row],[8]]),"DNF",    rounds_cum_time[[#This Row],[7]]+laps_times[[#This Row],[8]])</f>
        <v>1.628148148148148E-2</v>
      </c>
      <c r="R26" s="10">
        <f>IF(ISBLANK(laps_times[[#This Row],[9]]),"DNF",    rounds_cum_time[[#This Row],[8]]+laps_times[[#This Row],[9]])</f>
        <v>1.8364120370370371E-2</v>
      </c>
      <c r="S26" s="10">
        <f>IF(ISBLANK(laps_times[[#This Row],[10]]),"DNF",    rounds_cum_time[[#This Row],[9]]+laps_times[[#This Row],[10]])</f>
        <v>2.0492245370370372E-2</v>
      </c>
      <c r="T26" s="10">
        <f>IF(ISBLANK(laps_times[[#This Row],[11]]),"DNF",    rounds_cum_time[[#This Row],[10]]+laps_times[[#This Row],[11]])</f>
        <v>2.2543171296296297E-2</v>
      </c>
      <c r="U26" s="10">
        <f>IF(ISBLANK(laps_times[[#This Row],[12]]),"DNF",    rounds_cum_time[[#This Row],[11]]+laps_times[[#This Row],[12]])</f>
        <v>2.4602430555555558E-2</v>
      </c>
      <c r="V26" s="10">
        <f>IF(ISBLANK(laps_times[[#This Row],[13]]),"DNF",    rounds_cum_time[[#This Row],[12]]+laps_times[[#This Row],[13]])</f>
        <v>2.6652662037037041E-2</v>
      </c>
      <c r="W26" s="10">
        <f>IF(ISBLANK(laps_times[[#This Row],[14]]),"DNF",    rounds_cum_time[[#This Row],[13]]+laps_times[[#This Row],[14]])</f>
        <v>2.8688078703703709E-2</v>
      </c>
      <c r="X26" s="10">
        <f>IF(ISBLANK(laps_times[[#This Row],[15]]),"DNF",    rounds_cum_time[[#This Row],[14]]+laps_times[[#This Row],[15]])</f>
        <v>3.0711111111111116E-2</v>
      </c>
      <c r="Y26" s="10">
        <f>IF(ISBLANK(laps_times[[#This Row],[16]]),"DNF",    rounds_cum_time[[#This Row],[15]]+laps_times[[#This Row],[16]])</f>
        <v>3.27556712962963E-2</v>
      </c>
      <c r="Z26" s="10">
        <f>IF(ISBLANK(laps_times[[#This Row],[17]]),"DNF",    rounds_cum_time[[#This Row],[16]]+laps_times[[#This Row],[17]])</f>
        <v>3.4776851851851857E-2</v>
      </c>
      <c r="AA26" s="10">
        <f>IF(ISBLANK(laps_times[[#This Row],[18]]),"DNF",    rounds_cum_time[[#This Row],[17]]+laps_times[[#This Row],[18]])</f>
        <v>3.6775925925925934E-2</v>
      </c>
      <c r="AB26" s="10">
        <f>IF(ISBLANK(laps_times[[#This Row],[19]]),"DNF",    rounds_cum_time[[#This Row],[18]]+laps_times[[#This Row],[19]])</f>
        <v>3.8861458333333342E-2</v>
      </c>
      <c r="AC26" s="10">
        <f>IF(ISBLANK(laps_times[[#This Row],[20]]),"DNF",    rounds_cum_time[[#This Row],[19]]+laps_times[[#This Row],[20]])</f>
        <v>4.0896990740740748E-2</v>
      </c>
      <c r="AD26" s="10">
        <f>IF(ISBLANK(laps_times[[#This Row],[21]]),"DNF",    rounds_cum_time[[#This Row],[20]]+laps_times[[#This Row],[21]])</f>
        <v>4.2926620370370379E-2</v>
      </c>
      <c r="AE26" s="10">
        <f>IF(ISBLANK(laps_times[[#This Row],[22]]),"DNF",    rounds_cum_time[[#This Row],[21]]+laps_times[[#This Row],[22]])</f>
        <v>4.4951273148148153E-2</v>
      </c>
      <c r="AF26" s="10">
        <f>IF(ISBLANK(laps_times[[#This Row],[23]]),"DNF",    rounds_cum_time[[#This Row],[22]]+laps_times[[#This Row],[23]])</f>
        <v>4.703541666666667E-2</v>
      </c>
      <c r="AG26" s="10">
        <f>IF(ISBLANK(laps_times[[#This Row],[24]]),"DNF",    rounds_cum_time[[#This Row],[23]]+laps_times[[#This Row],[24]])</f>
        <v>4.9130324074074076E-2</v>
      </c>
      <c r="AH26" s="10">
        <f>IF(ISBLANK(laps_times[[#This Row],[25]]),"DNF",    rounds_cum_time[[#This Row],[24]]+laps_times[[#This Row],[25]])</f>
        <v>5.1237500000000005E-2</v>
      </c>
      <c r="AI26" s="10">
        <f>IF(ISBLANK(laps_times[[#This Row],[26]]),"DNF",    rounds_cum_time[[#This Row],[25]]+laps_times[[#This Row],[26]])</f>
        <v>5.332465277777778E-2</v>
      </c>
      <c r="AJ26" s="10">
        <f>IF(ISBLANK(laps_times[[#This Row],[27]]),"DNF",    rounds_cum_time[[#This Row],[26]]+laps_times[[#This Row],[27]])</f>
        <v>5.5437962962962967E-2</v>
      </c>
      <c r="AK26" s="10">
        <f>IF(ISBLANK(laps_times[[#This Row],[28]]),"DNF",    rounds_cum_time[[#This Row],[27]]+laps_times[[#This Row],[28]])</f>
        <v>5.7536342592592597E-2</v>
      </c>
      <c r="AL26" s="10">
        <f>IF(ISBLANK(laps_times[[#This Row],[29]]),"DNF",    rounds_cum_time[[#This Row],[28]]+laps_times[[#This Row],[29]])</f>
        <v>5.9626157407407412E-2</v>
      </c>
      <c r="AM26" s="10">
        <f>IF(ISBLANK(laps_times[[#This Row],[30]]),"DNF",    rounds_cum_time[[#This Row],[29]]+laps_times[[#This Row],[30]])</f>
        <v>6.1766087962962971E-2</v>
      </c>
      <c r="AN26" s="10">
        <f>IF(ISBLANK(laps_times[[#This Row],[31]]),"DNF",    rounds_cum_time[[#This Row],[30]]+laps_times[[#This Row],[31]])</f>
        <v>6.4019444444444448E-2</v>
      </c>
      <c r="AO26" s="10">
        <f>IF(ISBLANK(laps_times[[#This Row],[32]]),"DNF",    rounds_cum_time[[#This Row],[31]]+laps_times[[#This Row],[32]])</f>
        <v>6.6080324074074076E-2</v>
      </c>
      <c r="AP26" s="10">
        <f>IF(ISBLANK(laps_times[[#This Row],[33]]),"DNF",    rounds_cum_time[[#This Row],[32]]+laps_times[[#This Row],[33]])</f>
        <v>6.8167708333333341E-2</v>
      </c>
      <c r="AQ26" s="10">
        <f>IF(ISBLANK(laps_times[[#This Row],[34]]),"DNF",    rounds_cum_time[[#This Row],[33]]+laps_times[[#This Row],[34]])</f>
        <v>7.0292245370370376E-2</v>
      </c>
      <c r="AR26" s="10">
        <f>IF(ISBLANK(laps_times[[#This Row],[35]]),"DNF",    rounds_cum_time[[#This Row],[34]]+laps_times[[#This Row],[35]])</f>
        <v>7.2460763888888891E-2</v>
      </c>
      <c r="AS26" s="10">
        <f>IF(ISBLANK(laps_times[[#This Row],[36]]),"DNF",    rounds_cum_time[[#This Row],[35]]+laps_times[[#This Row],[36]])</f>
        <v>7.4640740740740744E-2</v>
      </c>
      <c r="AT26" s="10">
        <f>IF(ISBLANK(laps_times[[#This Row],[37]]),"DNF",    rounds_cum_time[[#This Row],[36]]+laps_times[[#This Row],[37]])</f>
        <v>7.6946412037037046E-2</v>
      </c>
      <c r="AU26" s="10">
        <f>IF(ISBLANK(laps_times[[#This Row],[38]]),"DNF",    rounds_cum_time[[#This Row],[37]]+laps_times[[#This Row],[38]])</f>
        <v>7.9296759259259261E-2</v>
      </c>
      <c r="AV26" s="10">
        <f>IF(ISBLANK(laps_times[[#This Row],[39]]),"DNF",    rounds_cum_time[[#This Row],[38]]+laps_times[[#This Row],[39]])</f>
        <v>8.1687268518518527E-2</v>
      </c>
      <c r="AW26" s="10">
        <f>IF(ISBLANK(laps_times[[#This Row],[40]]),"DNF",    rounds_cum_time[[#This Row],[39]]+laps_times[[#This Row],[40]])</f>
        <v>8.397962962962964E-2</v>
      </c>
      <c r="AX26" s="10">
        <f>IF(ISBLANK(laps_times[[#This Row],[41]]),"DNF",    rounds_cum_time[[#This Row],[40]]+laps_times[[#This Row],[41]])</f>
        <v>8.6280324074074086E-2</v>
      </c>
      <c r="AY26" s="10">
        <f>IF(ISBLANK(laps_times[[#This Row],[42]]),"DNF",    rounds_cum_time[[#This Row],[41]]+laps_times[[#This Row],[42]])</f>
        <v>8.8679745370370378E-2</v>
      </c>
      <c r="AZ26" s="10">
        <f>IF(ISBLANK(laps_times[[#This Row],[43]]),"DNF",    rounds_cum_time[[#This Row],[42]]+laps_times[[#This Row],[43]])</f>
        <v>9.0964583333333335E-2</v>
      </c>
      <c r="BA26" s="10">
        <f>IF(ISBLANK(laps_times[[#This Row],[44]]),"DNF",    rounds_cum_time[[#This Row],[43]]+laps_times[[#This Row],[44]])</f>
        <v>9.3349768518518519E-2</v>
      </c>
      <c r="BB26" s="10">
        <f>IF(ISBLANK(laps_times[[#This Row],[45]]),"DNF",    rounds_cum_time[[#This Row],[44]]+laps_times[[#This Row],[45]])</f>
        <v>9.5521643518518523E-2</v>
      </c>
      <c r="BC26" s="10">
        <f>IF(ISBLANK(laps_times[[#This Row],[46]]),"DNF",    rounds_cum_time[[#This Row],[45]]+laps_times[[#This Row],[46]])</f>
        <v>9.7493287037037038E-2</v>
      </c>
      <c r="BD26" s="10">
        <f>IF(ISBLANK(laps_times[[#This Row],[47]]),"DNF",    rounds_cum_time[[#This Row],[46]]+laps_times[[#This Row],[47]])</f>
        <v>9.9497685185185189E-2</v>
      </c>
      <c r="BE26" s="10">
        <f>IF(ISBLANK(laps_times[[#This Row],[48]]),"DNF",    rounds_cum_time[[#This Row],[47]]+laps_times[[#This Row],[48]])</f>
        <v>0.10153472222222222</v>
      </c>
      <c r="BF26" s="10">
        <f>IF(ISBLANK(laps_times[[#This Row],[49]]),"DNF",    rounds_cum_time[[#This Row],[48]]+laps_times[[#This Row],[49]])</f>
        <v>0.10356527777777777</v>
      </c>
      <c r="BG26" s="10">
        <f>IF(ISBLANK(laps_times[[#This Row],[50]]),"DNF",    rounds_cum_time[[#This Row],[49]]+laps_times[[#This Row],[50]])</f>
        <v>0.1056605324074074</v>
      </c>
      <c r="BH26" s="10">
        <f>IF(ISBLANK(laps_times[[#This Row],[51]]),"DNF",    rounds_cum_time[[#This Row],[50]]+laps_times[[#This Row],[51]])</f>
        <v>0.10771006944444443</v>
      </c>
      <c r="BI26" s="10">
        <f>IF(ISBLANK(laps_times[[#This Row],[52]]),"DNF",    rounds_cum_time[[#This Row],[51]]+laps_times[[#This Row],[52]])</f>
        <v>0.10980729166666665</v>
      </c>
      <c r="BJ26" s="10">
        <f>IF(ISBLANK(laps_times[[#This Row],[53]]),"DNF",    rounds_cum_time[[#This Row],[52]]+laps_times[[#This Row],[53]])</f>
        <v>0.11186446759259258</v>
      </c>
      <c r="BK26" s="10">
        <f>IF(ISBLANK(laps_times[[#This Row],[54]]),"DNF",    rounds_cum_time[[#This Row],[53]]+laps_times[[#This Row],[54]])</f>
        <v>0.11401469907407406</v>
      </c>
      <c r="BL26" s="10">
        <f>IF(ISBLANK(laps_times[[#This Row],[55]]),"DNF",    rounds_cum_time[[#This Row],[54]]+laps_times[[#This Row],[55]])</f>
        <v>0.11618194444444443</v>
      </c>
      <c r="BM26" s="10">
        <f>IF(ISBLANK(laps_times[[#This Row],[56]]),"DNF",    rounds_cum_time[[#This Row],[55]]+laps_times[[#This Row],[56]])</f>
        <v>0.11811782407407406</v>
      </c>
      <c r="BN26" s="10">
        <f>IF(ISBLANK(laps_times[[#This Row],[57]]),"DNF",    rounds_cum_time[[#This Row],[56]]+laps_times[[#This Row],[57]])</f>
        <v>0.12005729166666665</v>
      </c>
      <c r="BO26" s="10">
        <f>IF(ISBLANK(laps_times[[#This Row],[58]]),"DNF",    rounds_cum_time[[#This Row],[57]]+laps_times[[#This Row],[58]])</f>
        <v>0.12208425925925924</v>
      </c>
      <c r="BP26" s="10">
        <f>IF(ISBLANK(laps_times[[#This Row],[59]]),"DNF",    rounds_cum_time[[#This Row],[58]]+laps_times[[#This Row],[59]])</f>
        <v>0.1241216435185185</v>
      </c>
      <c r="BQ26" s="10">
        <f>IF(ISBLANK(laps_times[[#This Row],[60]]),"DNF",    rounds_cum_time[[#This Row],[59]]+laps_times[[#This Row],[60]])</f>
        <v>0.12627118055555553</v>
      </c>
      <c r="BR26" s="10">
        <f>IF(ISBLANK(laps_times[[#This Row],[61]]),"DNF",    rounds_cum_time[[#This Row],[60]]+laps_times[[#This Row],[61]])</f>
        <v>0.1285128472222222</v>
      </c>
      <c r="BS26" s="10">
        <f>IF(ISBLANK(laps_times[[#This Row],[62]]),"DNF",    rounds_cum_time[[#This Row],[61]]+laps_times[[#This Row],[62]])</f>
        <v>0.13078402777777776</v>
      </c>
      <c r="BT26" s="10">
        <f>IF(ISBLANK(laps_times[[#This Row],[63]]),"DNF",    rounds_cum_time[[#This Row],[62]]+laps_times[[#This Row],[63]])</f>
        <v>0.13335775462962962</v>
      </c>
    </row>
    <row r="27" spans="2:72" x14ac:dyDescent="0.2">
      <c r="B27" s="5">
        <v>22</v>
      </c>
      <c r="C27" s="1">
        <v>17</v>
      </c>
      <c r="D27" s="1" t="s">
        <v>40</v>
      </c>
      <c r="E27" s="3">
        <v>1971</v>
      </c>
      <c r="F27" s="3" t="s">
        <v>1</v>
      </c>
      <c r="G27" s="3">
        <v>11</v>
      </c>
      <c r="H27" s="1" t="s">
        <v>41</v>
      </c>
      <c r="I27" s="18">
        <v>0.13354791666666668</v>
      </c>
      <c r="J27" s="10">
        <f>laps_times[[#This Row],[1]]</f>
        <v>2.3666666666666667E-3</v>
      </c>
      <c r="K27" s="10">
        <f>IF(ISBLANK(laps_times[[#This Row],[2]]),"DNF",    rounds_cum_time[[#This Row],[1]]+laps_times[[#This Row],[2]])</f>
        <v>4.3178240740740746E-3</v>
      </c>
      <c r="L27" s="10">
        <f>IF(ISBLANK(laps_times[[#This Row],[3]]),"DNF",    rounds_cum_time[[#This Row],[2]]+laps_times[[#This Row],[3]])</f>
        <v>6.2743055555555555E-3</v>
      </c>
      <c r="M27" s="10">
        <f>IF(ISBLANK(laps_times[[#This Row],[4]]),"DNF",    rounds_cum_time[[#This Row],[3]]+laps_times[[#This Row],[4]])</f>
        <v>8.3026620370370372E-3</v>
      </c>
      <c r="N27" s="10">
        <f>IF(ISBLANK(laps_times[[#This Row],[5]]),"DNF",    rounds_cum_time[[#This Row],[4]]+laps_times[[#This Row],[5]])</f>
        <v>1.0279513888888888E-2</v>
      </c>
      <c r="O27" s="10">
        <f>IF(ISBLANK(laps_times[[#This Row],[6]]),"DNF",    rounds_cum_time[[#This Row],[5]]+laps_times[[#This Row],[6]])</f>
        <v>1.2291782407407408E-2</v>
      </c>
      <c r="P27" s="10">
        <f>IF(ISBLANK(laps_times[[#This Row],[7]]),"DNF",    rounds_cum_time[[#This Row],[6]]+laps_times[[#This Row],[7]])</f>
        <v>1.4221296296296296E-2</v>
      </c>
      <c r="Q27" s="10">
        <f>IF(ISBLANK(laps_times[[#This Row],[8]]),"DNF",    rounds_cum_time[[#This Row],[7]]+laps_times[[#This Row],[8]])</f>
        <v>1.6181712962962964E-2</v>
      </c>
      <c r="R27" s="10">
        <f>IF(ISBLANK(laps_times[[#This Row],[9]]),"DNF",    rounds_cum_time[[#This Row],[8]]+laps_times[[#This Row],[9]])</f>
        <v>1.8213194444444445E-2</v>
      </c>
      <c r="S27" s="10">
        <f>IF(ISBLANK(laps_times[[#This Row],[10]]),"DNF",    rounds_cum_time[[#This Row],[9]]+laps_times[[#This Row],[10]])</f>
        <v>2.0266435185185186E-2</v>
      </c>
      <c r="T27" s="10">
        <f>IF(ISBLANK(laps_times[[#This Row],[11]]),"DNF",    rounds_cum_time[[#This Row],[10]]+laps_times[[#This Row],[11]])</f>
        <v>2.2298842592592592E-2</v>
      </c>
      <c r="U27" s="10">
        <f>IF(ISBLANK(laps_times[[#This Row],[12]]),"DNF",    rounds_cum_time[[#This Row],[11]]+laps_times[[#This Row],[12]])</f>
        <v>2.4325462962962962E-2</v>
      </c>
      <c r="V27" s="10">
        <f>IF(ISBLANK(laps_times[[#This Row],[13]]),"DNF",    rounds_cum_time[[#This Row],[12]]+laps_times[[#This Row],[13]])</f>
        <v>2.632071759259259E-2</v>
      </c>
      <c r="W27" s="10">
        <f>IF(ISBLANK(laps_times[[#This Row],[14]]),"DNF",    rounds_cum_time[[#This Row],[13]]+laps_times[[#This Row],[14]])</f>
        <v>2.8307291666666665E-2</v>
      </c>
      <c r="X27" s="10">
        <f>IF(ISBLANK(laps_times[[#This Row],[15]]),"DNF",    rounds_cum_time[[#This Row],[14]]+laps_times[[#This Row],[15]])</f>
        <v>3.0317939814814811E-2</v>
      </c>
      <c r="Y27" s="10">
        <f>IF(ISBLANK(laps_times[[#This Row],[16]]),"DNF",    rounds_cum_time[[#This Row],[15]]+laps_times[[#This Row],[16]])</f>
        <v>3.239618055555555E-2</v>
      </c>
      <c r="Z27" s="10">
        <f>IF(ISBLANK(laps_times[[#This Row],[17]]),"DNF",    rounds_cum_time[[#This Row],[16]]+laps_times[[#This Row],[17]])</f>
        <v>3.4509837962962954E-2</v>
      </c>
      <c r="AA27" s="10">
        <f>IF(ISBLANK(laps_times[[#This Row],[18]]),"DNF",    rounds_cum_time[[#This Row],[17]]+laps_times[[#This Row],[18]])</f>
        <v>3.6583912037037029E-2</v>
      </c>
      <c r="AB27" s="10">
        <f>IF(ISBLANK(laps_times[[#This Row],[19]]),"DNF",    rounds_cum_time[[#This Row],[18]]+laps_times[[#This Row],[19]])</f>
        <v>3.8686921296296292E-2</v>
      </c>
      <c r="AC27" s="10">
        <f>IF(ISBLANK(laps_times[[#This Row],[20]]),"DNF",    rounds_cum_time[[#This Row],[19]]+laps_times[[#This Row],[20]])</f>
        <v>4.0771527777777775E-2</v>
      </c>
      <c r="AD27" s="10">
        <f>IF(ISBLANK(laps_times[[#This Row],[21]]),"DNF",    rounds_cum_time[[#This Row],[20]]+laps_times[[#This Row],[21]])</f>
        <v>4.2831365740740736E-2</v>
      </c>
      <c r="AE27" s="10">
        <f>IF(ISBLANK(laps_times[[#This Row],[22]]),"DNF",    rounds_cum_time[[#This Row],[21]]+laps_times[[#This Row],[22]])</f>
        <v>4.4830902777777772E-2</v>
      </c>
      <c r="AF27" s="10">
        <f>IF(ISBLANK(laps_times[[#This Row],[23]]),"DNF",    rounds_cum_time[[#This Row],[22]]+laps_times[[#This Row],[23]])</f>
        <v>4.6765277777777774E-2</v>
      </c>
      <c r="AG27" s="10">
        <f>IF(ISBLANK(laps_times[[#This Row],[24]]),"DNF",    rounds_cum_time[[#This Row],[23]]+laps_times[[#This Row],[24]])</f>
        <v>4.8798263888888888E-2</v>
      </c>
      <c r="AH27" s="10">
        <f>IF(ISBLANK(laps_times[[#This Row],[25]]),"DNF",    rounds_cum_time[[#This Row],[24]]+laps_times[[#This Row],[25]])</f>
        <v>5.0846180555555551E-2</v>
      </c>
      <c r="AI27" s="10">
        <f>IF(ISBLANK(laps_times[[#This Row],[26]]),"DNF",    rounds_cum_time[[#This Row],[25]]+laps_times[[#This Row],[26]])</f>
        <v>5.2850231481481477E-2</v>
      </c>
      <c r="AJ27" s="10">
        <f>IF(ISBLANK(laps_times[[#This Row],[27]]),"DNF",    rounds_cum_time[[#This Row],[26]]+laps_times[[#This Row],[27]])</f>
        <v>5.490254629629629E-2</v>
      </c>
      <c r="AK27" s="10">
        <f>IF(ISBLANK(laps_times[[#This Row],[28]]),"DNF",    rounds_cum_time[[#This Row],[27]]+laps_times[[#This Row],[28]])</f>
        <v>5.7020717592592585E-2</v>
      </c>
      <c r="AL27" s="10">
        <f>IF(ISBLANK(laps_times[[#This Row],[29]]),"DNF",    rounds_cum_time[[#This Row],[28]]+laps_times[[#This Row],[29]])</f>
        <v>5.9083912037037029E-2</v>
      </c>
      <c r="AM27" s="10">
        <f>IF(ISBLANK(laps_times[[#This Row],[30]]),"DNF",    rounds_cum_time[[#This Row],[29]]+laps_times[[#This Row],[30]])</f>
        <v>6.1118171296296285E-2</v>
      </c>
      <c r="AN27" s="10">
        <f>IF(ISBLANK(laps_times[[#This Row],[31]]),"DNF",    rounds_cum_time[[#This Row],[30]]+laps_times[[#This Row],[31]])</f>
        <v>6.3172222222222213E-2</v>
      </c>
      <c r="AO27" s="10">
        <f>IF(ISBLANK(laps_times[[#This Row],[32]]),"DNF",    rounds_cum_time[[#This Row],[31]]+laps_times[[#This Row],[32]])</f>
        <v>6.5278472222222217E-2</v>
      </c>
      <c r="AP27" s="10">
        <f>IF(ISBLANK(laps_times[[#This Row],[33]]),"DNF",    rounds_cum_time[[#This Row],[32]]+laps_times[[#This Row],[33]])</f>
        <v>6.7406712962962953E-2</v>
      </c>
      <c r="AQ27" s="10">
        <f>IF(ISBLANK(laps_times[[#This Row],[34]]),"DNF",    rounds_cum_time[[#This Row],[33]]+laps_times[[#This Row],[34]])</f>
        <v>6.9546180555555545E-2</v>
      </c>
      <c r="AR27" s="10">
        <f>IF(ISBLANK(laps_times[[#This Row],[35]]),"DNF",    rounds_cum_time[[#This Row],[34]]+laps_times[[#This Row],[35]])</f>
        <v>7.1708796296296284E-2</v>
      </c>
      <c r="AS27" s="10">
        <f>IF(ISBLANK(laps_times[[#This Row],[36]]),"DNF",    rounds_cum_time[[#This Row],[35]]+laps_times[[#This Row],[36]])</f>
        <v>7.3885185185185179E-2</v>
      </c>
      <c r="AT27" s="10">
        <f>IF(ISBLANK(laps_times[[#This Row],[37]]),"DNF",    rounds_cum_time[[#This Row],[36]]+laps_times[[#This Row],[37]])</f>
        <v>7.6065393518518515E-2</v>
      </c>
      <c r="AU27" s="10">
        <f>IF(ISBLANK(laps_times[[#This Row],[38]]),"DNF",    rounds_cum_time[[#This Row],[37]]+laps_times[[#This Row],[38]])</f>
        <v>7.8143865740740739E-2</v>
      </c>
      <c r="AV27" s="10">
        <f>IF(ISBLANK(laps_times[[#This Row],[39]]),"DNF",    rounds_cum_time[[#This Row],[38]]+laps_times[[#This Row],[39]])</f>
        <v>8.0283680555555556E-2</v>
      </c>
      <c r="AW27" s="10">
        <f>IF(ISBLANK(laps_times[[#This Row],[40]]),"DNF",    rounds_cum_time[[#This Row],[39]]+laps_times[[#This Row],[40]])</f>
        <v>8.239548611111111E-2</v>
      </c>
      <c r="AX27" s="10">
        <f>IF(ISBLANK(laps_times[[#This Row],[41]]),"DNF",    rounds_cum_time[[#This Row],[40]]+laps_times[[#This Row],[41]])</f>
        <v>8.4510069444444447E-2</v>
      </c>
      <c r="AY27" s="10">
        <f>IF(ISBLANK(laps_times[[#This Row],[42]]),"DNF",    rounds_cum_time[[#This Row],[41]]+laps_times[[#This Row],[42]])</f>
        <v>8.6724652777777786E-2</v>
      </c>
      <c r="AZ27" s="10">
        <f>IF(ISBLANK(laps_times[[#This Row],[43]]),"DNF",    rounds_cum_time[[#This Row],[42]]+laps_times[[#This Row],[43]])</f>
        <v>8.8931597222222228E-2</v>
      </c>
      <c r="BA27" s="10">
        <f>IF(ISBLANK(laps_times[[#This Row],[44]]),"DNF",    rounds_cum_time[[#This Row],[43]]+laps_times[[#This Row],[44]])</f>
        <v>9.1161226851851851E-2</v>
      </c>
      <c r="BB27" s="10">
        <f>IF(ISBLANK(laps_times[[#This Row],[45]]),"DNF",    rounds_cum_time[[#This Row],[44]]+laps_times[[#This Row],[45]])</f>
        <v>9.3328587962962964E-2</v>
      </c>
      <c r="BC27" s="10">
        <f>IF(ISBLANK(laps_times[[#This Row],[46]]),"DNF",    rounds_cum_time[[#This Row],[45]]+laps_times[[#This Row],[46]])</f>
        <v>9.5560763888888886E-2</v>
      </c>
      <c r="BD27" s="10">
        <f>IF(ISBLANK(laps_times[[#This Row],[47]]),"DNF",    rounds_cum_time[[#This Row],[46]]+laps_times[[#This Row],[47]])</f>
        <v>9.7874421296296296E-2</v>
      </c>
      <c r="BE27" s="10">
        <f>IF(ISBLANK(laps_times[[#This Row],[48]]),"DNF",    rounds_cum_time[[#This Row],[47]]+laps_times[[#This Row],[48]])</f>
        <v>0.10013287037037037</v>
      </c>
      <c r="BF27" s="10">
        <f>IF(ISBLANK(laps_times[[#This Row],[49]]),"DNF",    rounds_cum_time[[#This Row],[48]]+laps_times[[#This Row],[49]])</f>
        <v>0.10247152777777778</v>
      </c>
      <c r="BG27" s="10">
        <f>IF(ISBLANK(laps_times[[#This Row],[50]]),"DNF",    rounds_cum_time[[#This Row],[49]]+laps_times[[#This Row],[50]])</f>
        <v>0.10483831018518519</v>
      </c>
      <c r="BH27" s="10">
        <f>IF(ISBLANK(laps_times[[#This Row],[51]]),"DNF",    rounds_cum_time[[#This Row],[50]]+laps_times[[#This Row],[51]])</f>
        <v>0.10713125000000001</v>
      </c>
      <c r="BI27" s="10">
        <f>IF(ISBLANK(laps_times[[#This Row],[52]]),"DNF",    rounds_cum_time[[#This Row],[51]]+laps_times[[#This Row],[52]])</f>
        <v>0.10945625</v>
      </c>
      <c r="BJ27" s="10">
        <f>IF(ISBLANK(laps_times[[#This Row],[53]]),"DNF",    rounds_cum_time[[#This Row],[52]]+laps_times[[#This Row],[53]])</f>
        <v>0.11170648148148149</v>
      </c>
      <c r="BK27" s="10">
        <f>IF(ISBLANK(laps_times[[#This Row],[54]]),"DNF",    rounds_cum_time[[#This Row],[53]]+laps_times[[#This Row],[54]])</f>
        <v>0.11394988425925927</v>
      </c>
      <c r="BL27" s="10">
        <f>IF(ISBLANK(laps_times[[#This Row],[55]]),"DNF",    rounds_cum_time[[#This Row],[54]]+laps_times[[#This Row],[55]])</f>
        <v>0.11618703703703705</v>
      </c>
      <c r="BM27" s="10">
        <f>IF(ISBLANK(laps_times[[#This Row],[56]]),"DNF",    rounds_cum_time[[#This Row],[55]]+laps_times[[#This Row],[56]])</f>
        <v>0.11818587962962963</v>
      </c>
      <c r="BN27" s="10">
        <f>IF(ISBLANK(laps_times[[#This Row],[57]]),"DNF",    rounds_cum_time[[#This Row],[56]]+laps_times[[#This Row],[57]])</f>
        <v>0.12046562500000001</v>
      </c>
      <c r="BO27" s="10">
        <f>IF(ISBLANK(laps_times[[#This Row],[58]]),"DNF",    rounds_cum_time[[#This Row],[57]]+laps_times[[#This Row],[58]])</f>
        <v>0.12277604166666667</v>
      </c>
      <c r="BP27" s="10">
        <f>IF(ISBLANK(laps_times[[#This Row],[59]]),"DNF",    rounds_cum_time[[#This Row],[58]]+laps_times[[#This Row],[59]])</f>
        <v>0.12512453703703705</v>
      </c>
      <c r="BQ27" s="10">
        <f>IF(ISBLANK(laps_times[[#This Row],[60]]),"DNF",    rounds_cum_time[[#This Row],[59]]+laps_times[[#This Row],[60]])</f>
        <v>0.12723969907407409</v>
      </c>
      <c r="BR27" s="10">
        <f>IF(ISBLANK(laps_times[[#This Row],[61]]),"DNF",    rounds_cum_time[[#This Row],[60]]+laps_times[[#This Row],[61]])</f>
        <v>0.12939236111111113</v>
      </c>
      <c r="BS27" s="10">
        <f>IF(ISBLANK(laps_times[[#This Row],[62]]),"DNF",    rounds_cum_time[[#This Row],[61]]+laps_times[[#This Row],[62]])</f>
        <v>0.13157557870370373</v>
      </c>
      <c r="BT27" s="10">
        <f>IF(ISBLANK(laps_times[[#This Row],[63]]),"DNF",    rounds_cum_time[[#This Row],[62]]+laps_times[[#This Row],[63]])</f>
        <v>0.13354803240740742</v>
      </c>
    </row>
    <row r="28" spans="2:72" x14ac:dyDescent="0.2">
      <c r="B28" s="5">
        <v>23</v>
      </c>
      <c r="C28" s="1">
        <v>124</v>
      </c>
      <c r="D28" s="1" t="s">
        <v>42</v>
      </c>
      <c r="E28" s="3">
        <v>1971</v>
      </c>
      <c r="F28" s="3" t="s">
        <v>1</v>
      </c>
      <c r="G28" s="3">
        <v>12</v>
      </c>
      <c r="I28" s="18">
        <v>0.13373414351851851</v>
      </c>
      <c r="J28" s="10">
        <f>laps_times[[#This Row],[1]]</f>
        <v>2.6468749999999999E-3</v>
      </c>
      <c r="K28" s="10">
        <f>IF(ISBLANK(laps_times[[#This Row],[2]]),"DNF",    rounds_cum_time[[#This Row],[1]]+laps_times[[#This Row],[2]])</f>
        <v>4.740625E-3</v>
      </c>
      <c r="L28" s="10">
        <f>IF(ISBLANK(laps_times[[#This Row],[3]]),"DNF",    rounds_cum_time[[#This Row],[2]]+laps_times[[#This Row],[3]])</f>
        <v>6.7850694444444443E-3</v>
      </c>
      <c r="M28" s="10">
        <f>IF(ISBLANK(laps_times[[#This Row],[4]]),"DNF",    rounds_cum_time[[#This Row],[3]]+laps_times[[#This Row],[4]])</f>
        <v>8.8438657407407407E-3</v>
      </c>
      <c r="N28" s="10">
        <f>IF(ISBLANK(laps_times[[#This Row],[5]]),"DNF",    rounds_cum_time[[#This Row],[4]]+laps_times[[#This Row],[5]])</f>
        <v>1.0880787037037036E-2</v>
      </c>
      <c r="O28" s="10">
        <f>IF(ISBLANK(laps_times[[#This Row],[6]]),"DNF",    rounds_cum_time[[#This Row],[5]]+laps_times[[#This Row],[6]])</f>
        <v>1.291273148148148E-2</v>
      </c>
      <c r="P28" s="10">
        <f>IF(ISBLANK(laps_times[[#This Row],[7]]),"DNF",    rounds_cum_time[[#This Row],[6]]+laps_times[[#This Row],[7]])</f>
        <v>1.4925694444444443E-2</v>
      </c>
      <c r="Q28" s="10">
        <f>IF(ISBLANK(laps_times[[#This Row],[8]]),"DNF",    rounds_cum_time[[#This Row],[7]]+laps_times[[#This Row],[8]])</f>
        <v>1.6963194444444444E-2</v>
      </c>
      <c r="R28" s="10">
        <f>IF(ISBLANK(laps_times[[#This Row],[9]]),"DNF",    rounds_cum_time[[#This Row],[8]]+laps_times[[#This Row],[9]])</f>
        <v>1.9002314814814816E-2</v>
      </c>
      <c r="S28" s="10">
        <f>IF(ISBLANK(laps_times[[#This Row],[10]]),"DNF",    rounds_cum_time[[#This Row],[9]]+laps_times[[#This Row],[10]])</f>
        <v>2.1094444444444443E-2</v>
      </c>
      <c r="T28" s="10">
        <f>IF(ISBLANK(laps_times[[#This Row],[11]]),"DNF",    rounds_cum_time[[#This Row],[10]]+laps_times[[#This Row],[11]])</f>
        <v>2.3487037037037035E-2</v>
      </c>
      <c r="U28" s="10">
        <f>IF(ISBLANK(laps_times[[#This Row],[12]]),"DNF",    rounds_cum_time[[#This Row],[11]]+laps_times[[#This Row],[12]])</f>
        <v>2.5534837962962961E-2</v>
      </c>
      <c r="V28" s="10">
        <f>IF(ISBLANK(laps_times[[#This Row],[13]]),"DNF",    rounds_cum_time[[#This Row],[12]]+laps_times[[#This Row],[13]])</f>
        <v>2.7589814814814814E-2</v>
      </c>
      <c r="W28" s="10">
        <f>IF(ISBLANK(laps_times[[#This Row],[14]]),"DNF",    rounds_cum_time[[#This Row],[13]]+laps_times[[#This Row],[14]])</f>
        <v>2.964849537037037E-2</v>
      </c>
      <c r="X28" s="10">
        <f>IF(ISBLANK(laps_times[[#This Row],[15]]),"DNF",    rounds_cum_time[[#This Row],[14]]+laps_times[[#This Row],[15]])</f>
        <v>3.1714814814814814E-2</v>
      </c>
      <c r="Y28" s="10">
        <f>IF(ISBLANK(laps_times[[#This Row],[16]]),"DNF",    rounds_cum_time[[#This Row],[15]]+laps_times[[#This Row],[16]])</f>
        <v>3.3770949074074075E-2</v>
      </c>
      <c r="Z28" s="10">
        <f>IF(ISBLANK(laps_times[[#This Row],[17]]),"DNF",    rounds_cum_time[[#This Row],[16]]+laps_times[[#This Row],[17]])</f>
        <v>3.5903356481481484E-2</v>
      </c>
      <c r="AA28" s="10">
        <f>IF(ISBLANK(laps_times[[#This Row],[18]]),"DNF",    rounds_cum_time[[#This Row],[17]]+laps_times[[#This Row],[18]])</f>
        <v>3.7942592592592597E-2</v>
      </c>
      <c r="AB28" s="10">
        <f>IF(ISBLANK(laps_times[[#This Row],[19]]),"DNF",    rounds_cum_time[[#This Row],[18]]+laps_times[[#This Row],[19]])</f>
        <v>3.9999074074074076E-2</v>
      </c>
      <c r="AC28" s="10">
        <f>IF(ISBLANK(laps_times[[#This Row],[20]]),"DNF",    rounds_cum_time[[#This Row],[19]]+laps_times[[#This Row],[20]])</f>
        <v>4.2066435185185186E-2</v>
      </c>
      <c r="AD28" s="10">
        <f>IF(ISBLANK(laps_times[[#This Row],[21]]),"DNF",    rounds_cum_time[[#This Row],[20]]+laps_times[[#This Row],[21]])</f>
        <v>4.4124768518518521E-2</v>
      </c>
      <c r="AE28" s="10">
        <f>IF(ISBLANK(laps_times[[#This Row],[22]]),"DNF",    rounds_cum_time[[#This Row],[21]]+laps_times[[#This Row],[22]])</f>
        <v>4.6229976851851852E-2</v>
      </c>
      <c r="AF28" s="10">
        <f>IF(ISBLANK(laps_times[[#This Row],[23]]),"DNF",    rounds_cum_time[[#This Row],[22]]+laps_times[[#This Row],[23]])</f>
        <v>4.828009259259259E-2</v>
      </c>
      <c r="AG28" s="10">
        <f>IF(ISBLANK(laps_times[[#This Row],[24]]),"DNF",    rounds_cum_time[[#This Row],[23]]+laps_times[[#This Row],[24]])</f>
        <v>5.0345370370370367E-2</v>
      </c>
      <c r="AH28" s="10">
        <f>IF(ISBLANK(laps_times[[#This Row],[25]]),"DNF",    rounds_cum_time[[#This Row],[24]]+laps_times[[#This Row],[25]])</f>
        <v>5.2420023148148143E-2</v>
      </c>
      <c r="AI28" s="10">
        <f>IF(ISBLANK(laps_times[[#This Row],[26]]),"DNF",    rounds_cum_time[[#This Row],[25]]+laps_times[[#This Row],[26]])</f>
        <v>5.4489467592592586E-2</v>
      </c>
      <c r="AJ28" s="10">
        <f>IF(ISBLANK(laps_times[[#This Row],[27]]),"DNF",    rounds_cum_time[[#This Row],[26]]+laps_times[[#This Row],[27]])</f>
        <v>5.6539699074074065E-2</v>
      </c>
      <c r="AK28" s="10">
        <f>IF(ISBLANK(laps_times[[#This Row],[28]]),"DNF",    rounds_cum_time[[#This Row],[27]]+laps_times[[#This Row],[28]])</f>
        <v>5.8591550925925918E-2</v>
      </c>
      <c r="AL28" s="10">
        <f>IF(ISBLANK(laps_times[[#This Row],[29]]),"DNF",    rounds_cum_time[[#This Row],[28]]+laps_times[[#This Row],[29]])</f>
        <v>6.0692592592592583E-2</v>
      </c>
      <c r="AM28" s="10">
        <f>IF(ISBLANK(laps_times[[#This Row],[30]]),"DNF",    rounds_cum_time[[#This Row],[29]]+laps_times[[#This Row],[30]])</f>
        <v>6.2746180555555545E-2</v>
      </c>
      <c r="AN28" s="10">
        <f>IF(ISBLANK(laps_times[[#This Row],[31]]),"DNF",    rounds_cum_time[[#This Row],[30]]+laps_times[[#This Row],[31]])</f>
        <v>6.4825115740740735E-2</v>
      </c>
      <c r="AO28" s="10">
        <f>IF(ISBLANK(laps_times[[#This Row],[32]]),"DNF",    rounds_cum_time[[#This Row],[31]]+laps_times[[#This Row],[32]])</f>
        <v>6.6884374999999996E-2</v>
      </c>
      <c r="AP28" s="10">
        <f>IF(ISBLANK(laps_times[[#This Row],[33]]),"DNF",    rounds_cum_time[[#This Row],[32]]+laps_times[[#This Row],[33]])</f>
        <v>6.9133217592592583E-2</v>
      </c>
      <c r="AQ28" s="10">
        <f>IF(ISBLANK(laps_times[[#This Row],[34]]),"DNF",    rounds_cum_time[[#This Row],[33]]+laps_times[[#This Row],[34]])</f>
        <v>7.1196064814814802E-2</v>
      </c>
      <c r="AR28" s="10">
        <f>IF(ISBLANK(laps_times[[#This Row],[35]]),"DNF",    rounds_cum_time[[#This Row],[34]]+laps_times[[#This Row],[35]])</f>
        <v>7.3301504629629616E-2</v>
      </c>
      <c r="AS28" s="10">
        <f>IF(ISBLANK(laps_times[[#This Row],[36]]),"DNF",    rounds_cum_time[[#This Row],[35]]+laps_times[[#This Row],[36]])</f>
        <v>7.5385069444444425E-2</v>
      </c>
      <c r="AT28" s="10">
        <f>IF(ISBLANK(laps_times[[#This Row],[37]]),"DNF",    rounds_cum_time[[#This Row],[36]]+laps_times[[#This Row],[37]])</f>
        <v>7.7455092592592575E-2</v>
      </c>
      <c r="AU28" s="10">
        <f>IF(ISBLANK(laps_times[[#This Row],[38]]),"DNF",    rounds_cum_time[[#This Row],[37]]+laps_times[[#This Row],[38]])</f>
        <v>7.9601157407407391E-2</v>
      </c>
      <c r="AV28" s="10">
        <f>IF(ISBLANK(laps_times[[#This Row],[39]]),"DNF",    rounds_cum_time[[#This Row],[38]]+laps_times[[#This Row],[39]])</f>
        <v>8.1665740740740719E-2</v>
      </c>
      <c r="AW28" s="10">
        <f>IF(ISBLANK(laps_times[[#This Row],[40]]),"DNF",    rounds_cum_time[[#This Row],[39]]+laps_times[[#This Row],[40]])</f>
        <v>8.3756597222222201E-2</v>
      </c>
      <c r="AX28" s="10">
        <f>IF(ISBLANK(laps_times[[#This Row],[41]]),"DNF",    rounds_cum_time[[#This Row],[40]]+laps_times[[#This Row],[41]])</f>
        <v>8.594780092592591E-2</v>
      </c>
      <c r="AY28" s="10">
        <f>IF(ISBLANK(laps_times[[#This Row],[42]]),"DNF",    rounds_cum_time[[#This Row],[41]]+laps_times[[#This Row],[42]])</f>
        <v>8.8149768518518509E-2</v>
      </c>
      <c r="AZ28" s="10">
        <f>IF(ISBLANK(laps_times[[#This Row],[43]]),"DNF",    rounds_cum_time[[#This Row],[42]]+laps_times[[#This Row],[43]])</f>
        <v>9.0246180555555541E-2</v>
      </c>
      <c r="BA28" s="10">
        <f>IF(ISBLANK(laps_times[[#This Row],[44]]),"DNF",    rounds_cum_time[[#This Row],[43]]+laps_times[[#This Row],[44]])</f>
        <v>9.2367592592592584E-2</v>
      </c>
      <c r="BB28" s="10">
        <f>IF(ISBLANK(laps_times[[#This Row],[45]]),"DNF",    rounds_cum_time[[#This Row],[44]]+laps_times[[#This Row],[45]])</f>
        <v>9.4497106481481477E-2</v>
      </c>
      <c r="BC28" s="10">
        <f>IF(ISBLANK(laps_times[[#This Row],[46]]),"DNF",    rounds_cum_time[[#This Row],[45]]+laps_times[[#This Row],[46]])</f>
        <v>9.7138194444444437E-2</v>
      </c>
      <c r="BD28" s="10">
        <f>IF(ISBLANK(laps_times[[#This Row],[47]]),"DNF",    rounds_cum_time[[#This Row],[46]]+laps_times[[#This Row],[47]])</f>
        <v>9.9257291666666664E-2</v>
      </c>
      <c r="BE28" s="10">
        <f>IF(ISBLANK(laps_times[[#This Row],[48]]),"DNF",    rounds_cum_time[[#This Row],[47]]+laps_times[[#This Row],[48]])</f>
        <v>0.10138449074074074</v>
      </c>
      <c r="BF28" s="10">
        <f>IF(ISBLANK(laps_times[[#This Row],[49]]),"DNF",    rounds_cum_time[[#This Row],[48]]+laps_times[[#This Row],[49]])</f>
        <v>0.10350821759259259</v>
      </c>
      <c r="BG28" s="10">
        <f>IF(ISBLANK(laps_times[[#This Row],[50]]),"DNF",    rounds_cum_time[[#This Row],[49]]+laps_times[[#This Row],[50]])</f>
        <v>0.10563541666666666</v>
      </c>
      <c r="BH28" s="10">
        <f>IF(ISBLANK(laps_times[[#This Row],[51]]),"DNF",    rounds_cum_time[[#This Row],[50]]+laps_times[[#This Row],[51]])</f>
        <v>0.10776921296296296</v>
      </c>
      <c r="BI28" s="10">
        <f>IF(ISBLANK(laps_times[[#This Row],[52]]),"DNF",    rounds_cum_time[[#This Row],[51]]+laps_times[[#This Row],[52]])</f>
        <v>0.10992430555555556</v>
      </c>
      <c r="BJ28" s="10">
        <f>IF(ISBLANK(laps_times[[#This Row],[53]]),"DNF",    rounds_cum_time[[#This Row],[52]]+laps_times[[#This Row],[53]])</f>
        <v>0.11209537037037037</v>
      </c>
      <c r="BK28" s="10">
        <f>IF(ISBLANK(laps_times[[#This Row],[54]]),"DNF",    rounds_cum_time[[#This Row],[53]]+laps_times[[#This Row],[54]])</f>
        <v>0.11421724537037037</v>
      </c>
      <c r="BL28" s="10">
        <f>IF(ISBLANK(laps_times[[#This Row],[55]]),"DNF",    rounds_cum_time[[#This Row],[54]]+laps_times[[#This Row],[55]])</f>
        <v>0.11634409722222222</v>
      </c>
      <c r="BM28" s="10">
        <f>IF(ISBLANK(laps_times[[#This Row],[56]]),"DNF",    rounds_cum_time[[#This Row],[55]]+laps_times[[#This Row],[56]])</f>
        <v>0.11847291666666666</v>
      </c>
      <c r="BN28" s="10">
        <f>IF(ISBLANK(laps_times[[#This Row],[57]]),"DNF",    rounds_cum_time[[#This Row],[56]]+laps_times[[#This Row],[57]])</f>
        <v>0.12070277777777777</v>
      </c>
      <c r="BO28" s="10">
        <f>IF(ISBLANK(laps_times[[#This Row],[58]]),"DNF",    rounds_cum_time[[#This Row],[57]]+laps_times[[#This Row],[58]])</f>
        <v>0.12288194444444443</v>
      </c>
      <c r="BP28" s="10">
        <f>IF(ISBLANK(laps_times[[#This Row],[59]]),"DNF",    rounds_cum_time[[#This Row],[58]]+laps_times[[#This Row],[59]])</f>
        <v>0.12505694444444443</v>
      </c>
      <c r="BQ28" s="10">
        <f>IF(ISBLANK(laps_times[[#This Row],[60]]),"DNF",    rounds_cum_time[[#This Row],[59]]+laps_times[[#This Row],[60]])</f>
        <v>0.12723020833333332</v>
      </c>
      <c r="BR28" s="10">
        <f>IF(ISBLANK(laps_times[[#This Row],[61]]),"DNF",    rounds_cum_time[[#This Row],[60]]+laps_times[[#This Row],[61]])</f>
        <v>0.12941574074074072</v>
      </c>
      <c r="BS28" s="10">
        <f>IF(ISBLANK(laps_times[[#This Row],[62]]),"DNF",    rounds_cum_time[[#This Row],[61]]+laps_times[[#This Row],[62]])</f>
        <v>0.13159050925925925</v>
      </c>
      <c r="BT28" s="10">
        <f>IF(ISBLANK(laps_times[[#This Row],[63]]),"DNF",    rounds_cum_time[[#This Row],[62]]+laps_times[[#This Row],[63]])</f>
        <v>0.13373472222222221</v>
      </c>
    </row>
    <row r="29" spans="2:72" x14ac:dyDescent="0.2">
      <c r="B29" s="5">
        <v>24</v>
      </c>
      <c r="C29" s="1">
        <v>116</v>
      </c>
      <c r="D29" s="1" t="s">
        <v>43</v>
      </c>
      <c r="E29" s="3">
        <v>1976</v>
      </c>
      <c r="F29" s="3" t="s">
        <v>8</v>
      </c>
      <c r="G29" s="3">
        <v>10</v>
      </c>
      <c r="H29" s="1" t="s">
        <v>44</v>
      </c>
      <c r="I29" s="18">
        <v>0.1360693287037037</v>
      </c>
      <c r="J29" s="10">
        <f>laps_times[[#This Row],[1]]</f>
        <v>2.3309027777777777E-3</v>
      </c>
      <c r="K29" s="10">
        <f>IF(ISBLANK(laps_times[[#This Row],[2]]),"DNF",    rounds_cum_time[[#This Row],[1]]+laps_times[[#This Row],[2]])</f>
        <v>4.2049768518518521E-3</v>
      </c>
      <c r="L29" s="10">
        <f>IF(ISBLANK(laps_times[[#This Row],[3]]),"DNF",    rounds_cum_time[[#This Row],[2]]+laps_times[[#This Row],[3]])</f>
        <v>6.1123842592592592E-3</v>
      </c>
      <c r="M29" s="10">
        <f>IF(ISBLANK(laps_times[[#This Row],[4]]),"DNF",    rounds_cum_time[[#This Row],[3]]+laps_times[[#This Row],[4]])</f>
        <v>8.0458333333333337E-3</v>
      </c>
      <c r="N29" s="10">
        <f>IF(ISBLANK(laps_times[[#This Row],[5]]),"DNF",    rounds_cum_time[[#This Row],[4]]+laps_times[[#This Row],[5]])</f>
        <v>9.9712962962962975E-3</v>
      </c>
      <c r="O29" s="10">
        <f>IF(ISBLANK(laps_times[[#This Row],[6]]),"DNF",    rounds_cum_time[[#This Row],[5]]+laps_times[[#This Row],[6]])</f>
        <v>1.1881250000000001E-2</v>
      </c>
      <c r="P29" s="10">
        <f>IF(ISBLANK(laps_times[[#This Row],[7]]),"DNF",    rounds_cum_time[[#This Row],[6]]+laps_times[[#This Row],[7]])</f>
        <v>1.3824421296296298E-2</v>
      </c>
      <c r="Q29" s="10">
        <f>IF(ISBLANK(laps_times[[#This Row],[8]]),"DNF",    rounds_cum_time[[#This Row],[7]]+laps_times[[#This Row],[8]])</f>
        <v>1.5745370370370371E-2</v>
      </c>
      <c r="R29" s="10">
        <f>IF(ISBLANK(laps_times[[#This Row],[9]]),"DNF",    rounds_cum_time[[#This Row],[8]]+laps_times[[#This Row],[9]])</f>
        <v>1.7680902777777778E-2</v>
      </c>
      <c r="S29" s="10">
        <f>IF(ISBLANK(laps_times[[#This Row],[10]]),"DNF",    rounds_cum_time[[#This Row],[9]]+laps_times[[#This Row],[10]])</f>
        <v>1.9631828703703703E-2</v>
      </c>
      <c r="T29" s="10">
        <f>IF(ISBLANK(laps_times[[#This Row],[11]]),"DNF",    rounds_cum_time[[#This Row],[10]]+laps_times[[#This Row],[11]])</f>
        <v>2.154814814814815E-2</v>
      </c>
      <c r="U29" s="10">
        <f>IF(ISBLANK(laps_times[[#This Row],[12]]),"DNF",    rounds_cum_time[[#This Row],[11]]+laps_times[[#This Row],[12]])</f>
        <v>2.3480324074074077E-2</v>
      </c>
      <c r="V29" s="10">
        <f>IF(ISBLANK(laps_times[[#This Row],[13]]),"DNF",    rounds_cum_time[[#This Row],[12]]+laps_times[[#This Row],[13]])</f>
        <v>2.5421990740740745E-2</v>
      </c>
      <c r="W29" s="10">
        <f>IF(ISBLANK(laps_times[[#This Row],[14]]),"DNF",    rounds_cum_time[[#This Row],[13]]+laps_times[[#This Row],[14]])</f>
        <v>2.7385069444444448E-2</v>
      </c>
      <c r="X29" s="10">
        <f>IF(ISBLANK(laps_times[[#This Row],[15]]),"DNF",    rounds_cum_time[[#This Row],[14]]+laps_times[[#This Row],[15]])</f>
        <v>2.9349305555555559E-2</v>
      </c>
      <c r="Y29" s="10">
        <f>IF(ISBLANK(laps_times[[#This Row],[16]]),"DNF",    rounds_cum_time[[#This Row],[15]]+laps_times[[#This Row],[16]])</f>
        <v>3.1303587962962967E-2</v>
      </c>
      <c r="Z29" s="10">
        <f>IF(ISBLANK(laps_times[[#This Row],[17]]),"DNF",    rounds_cum_time[[#This Row],[16]]+laps_times[[#This Row],[17]])</f>
        <v>3.3280902777777781E-2</v>
      </c>
      <c r="AA29" s="10">
        <f>IF(ISBLANK(laps_times[[#This Row],[18]]),"DNF",    rounds_cum_time[[#This Row],[17]]+laps_times[[#This Row],[18]])</f>
        <v>3.5237962962962964E-2</v>
      </c>
      <c r="AB29" s="10">
        <f>IF(ISBLANK(laps_times[[#This Row],[19]]),"DNF",    rounds_cum_time[[#This Row],[18]]+laps_times[[#This Row],[19]])</f>
        <v>3.7198263888888888E-2</v>
      </c>
      <c r="AC29" s="10">
        <f>IF(ISBLANK(laps_times[[#This Row],[20]]),"DNF",    rounds_cum_time[[#This Row],[19]]+laps_times[[#This Row],[20]])</f>
        <v>3.9175462962962961E-2</v>
      </c>
      <c r="AD29" s="10">
        <f>IF(ISBLANK(laps_times[[#This Row],[21]]),"DNF",    rounds_cum_time[[#This Row],[20]]+laps_times[[#This Row],[21]])</f>
        <v>4.1191435185185185E-2</v>
      </c>
      <c r="AE29" s="10">
        <f>IF(ISBLANK(laps_times[[#This Row],[22]]),"DNF",    rounds_cum_time[[#This Row],[21]]+laps_times[[#This Row],[22]])</f>
        <v>4.3229976851851849E-2</v>
      </c>
      <c r="AF29" s="10">
        <f>IF(ISBLANK(laps_times[[#This Row],[23]]),"DNF",    rounds_cum_time[[#This Row],[22]]+laps_times[[#This Row],[23]])</f>
        <v>4.5253124999999998E-2</v>
      </c>
      <c r="AG29" s="10">
        <f>IF(ISBLANK(laps_times[[#This Row],[24]]),"DNF",    rounds_cum_time[[#This Row],[23]]+laps_times[[#This Row],[24]])</f>
        <v>4.7203472222222223E-2</v>
      </c>
      <c r="AH29" s="10">
        <f>IF(ISBLANK(laps_times[[#This Row],[25]]),"DNF",    rounds_cum_time[[#This Row],[24]]+laps_times[[#This Row],[25]])</f>
        <v>4.9183217592592594E-2</v>
      </c>
      <c r="AI29" s="10">
        <f>IF(ISBLANK(laps_times[[#This Row],[26]]),"DNF",    rounds_cum_time[[#This Row],[25]]+laps_times[[#This Row],[26]])</f>
        <v>5.119166666666667E-2</v>
      </c>
      <c r="AJ29" s="10">
        <f>IF(ISBLANK(laps_times[[#This Row],[27]]),"DNF",    rounds_cum_time[[#This Row],[26]]+laps_times[[#This Row],[27]])</f>
        <v>5.3172685185185191E-2</v>
      </c>
      <c r="AK29" s="10">
        <f>IF(ISBLANK(laps_times[[#This Row],[28]]),"DNF",    rounds_cum_time[[#This Row],[27]]+laps_times[[#This Row],[28]])</f>
        <v>5.5196296296296299E-2</v>
      </c>
      <c r="AL29" s="10">
        <f>IF(ISBLANK(laps_times[[#This Row],[29]]),"DNF",    rounds_cum_time[[#This Row],[28]]+laps_times[[#This Row],[29]])</f>
        <v>5.7218518518518523E-2</v>
      </c>
      <c r="AM29" s="10">
        <f>IF(ISBLANK(laps_times[[#This Row],[30]]),"DNF",    rounds_cum_time[[#This Row],[29]]+laps_times[[#This Row],[30]])</f>
        <v>5.9268865740740743E-2</v>
      </c>
      <c r="AN29" s="10">
        <f>IF(ISBLANK(laps_times[[#This Row],[31]]),"DNF",    rounds_cum_time[[#This Row],[30]]+laps_times[[#This Row],[31]])</f>
        <v>6.1337037037037037E-2</v>
      </c>
      <c r="AO29" s="10">
        <f>IF(ISBLANK(laps_times[[#This Row],[32]]),"DNF",    rounds_cum_time[[#This Row],[31]]+laps_times[[#This Row],[32]])</f>
        <v>6.3437037037037042E-2</v>
      </c>
      <c r="AP29" s="10">
        <f>IF(ISBLANK(laps_times[[#This Row],[33]]),"DNF",    rounds_cum_time[[#This Row],[32]]+laps_times[[#This Row],[33]])</f>
        <v>6.5539004629629638E-2</v>
      </c>
      <c r="AQ29" s="10">
        <f>IF(ISBLANK(laps_times[[#This Row],[34]]),"DNF",    rounds_cum_time[[#This Row],[33]]+laps_times[[#This Row],[34]])</f>
        <v>6.766400462962964E-2</v>
      </c>
      <c r="AR29" s="10">
        <f>IF(ISBLANK(laps_times[[#This Row],[35]]),"DNF",    rounds_cum_time[[#This Row],[34]]+laps_times[[#This Row],[35]])</f>
        <v>6.9752546296296306E-2</v>
      </c>
      <c r="AS29" s="10">
        <f>IF(ISBLANK(laps_times[[#This Row],[36]]),"DNF",    rounds_cum_time[[#This Row],[35]]+laps_times[[#This Row],[36]])</f>
        <v>7.1884837962962966E-2</v>
      </c>
      <c r="AT29" s="10">
        <f>IF(ISBLANK(laps_times[[#This Row],[37]]),"DNF",    rounds_cum_time[[#This Row],[36]]+laps_times[[#This Row],[37]])</f>
        <v>7.4067824074074071E-2</v>
      </c>
      <c r="AU29" s="10">
        <f>IF(ISBLANK(laps_times[[#This Row],[38]]),"DNF",    rounds_cum_time[[#This Row],[37]]+laps_times[[#This Row],[38]])</f>
        <v>7.6215393518518512E-2</v>
      </c>
      <c r="AV29" s="10">
        <f>IF(ISBLANK(laps_times[[#This Row],[39]]),"DNF",    rounds_cum_time[[#This Row],[38]]+laps_times[[#This Row],[39]])</f>
        <v>7.8304050925925919E-2</v>
      </c>
      <c r="AW29" s="10">
        <f>IF(ISBLANK(laps_times[[#This Row],[40]]),"DNF",    rounds_cum_time[[#This Row],[39]]+laps_times[[#This Row],[40]])</f>
        <v>8.0434027777777778E-2</v>
      </c>
      <c r="AX29" s="10">
        <f>IF(ISBLANK(laps_times[[#This Row],[41]]),"DNF",    rounds_cum_time[[#This Row],[40]]+laps_times[[#This Row],[41]])</f>
        <v>8.2623263888888895E-2</v>
      </c>
      <c r="AY29" s="10">
        <f>IF(ISBLANK(laps_times[[#This Row],[42]]),"DNF",    rounds_cum_time[[#This Row],[41]]+laps_times[[#This Row],[42]])</f>
        <v>8.4841087962962969E-2</v>
      </c>
      <c r="AZ29" s="10">
        <f>IF(ISBLANK(laps_times[[#This Row],[43]]),"DNF",    rounds_cum_time[[#This Row],[42]]+laps_times[[#This Row],[43]])</f>
        <v>8.7100694444444446E-2</v>
      </c>
      <c r="BA29" s="10">
        <f>IF(ISBLANK(laps_times[[#This Row],[44]]),"DNF",    rounds_cum_time[[#This Row],[43]]+laps_times[[#This Row],[44]])</f>
        <v>8.9361342592592596E-2</v>
      </c>
      <c r="BB29" s="10">
        <f>IF(ISBLANK(laps_times[[#This Row],[45]]),"DNF",    rounds_cum_time[[#This Row],[44]]+laps_times[[#This Row],[45]])</f>
        <v>9.1636342592592596E-2</v>
      </c>
      <c r="BC29" s="10">
        <f>IF(ISBLANK(laps_times[[#This Row],[46]]),"DNF",    rounds_cum_time[[#This Row],[45]]+laps_times[[#This Row],[46]])</f>
        <v>9.3933333333333341E-2</v>
      </c>
      <c r="BD29" s="10">
        <f>IF(ISBLANK(laps_times[[#This Row],[47]]),"DNF",    rounds_cum_time[[#This Row],[46]]+laps_times[[#This Row],[47]])</f>
        <v>9.6231828703703712E-2</v>
      </c>
      <c r="BE29" s="10">
        <f>IF(ISBLANK(laps_times[[#This Row],[48]]),"DNF",    rounds_cum_time[[#This Row],[47]]+laps_times[[#This Row],[48]])</f>
        <v>9.8580902777777785E-2</v>
      </c>
      <c r="BF29" s="10">
        <f>IF(ISBLANK(laps_times[[#This Row],[49]]),"DNF",    rounds_cum_time[[#This Row],[48]]+laps_times[[#This Row],[49]])</f>
        <v>0.10093680555555556</v>
      </c>
      <c r="BG29" s="10">
        <f>IF(ISBLANK(laps_times[[#This Row],[50]]),"DNF",    rounds_cum_time[[#This Row],[49]]+laps_times[[#This Row],[50]])</f>
        <v>0.1032721064814815</v>
      </c>
      <c r="BH29" s="10">
        <f>IF(ISBLANK(laps_times[[#This Row],[51]]),"DNF",    rounds_cum_time[[#This Row],[50]]+laps_times[[#This Row],[51]])</f>
        <v>0.10569282407407408</v>
      </c>
      <c r="BI29" s="10">
        <f>IF(ISBLANK(laps_times[[#This Row],[52]]),"DNF",    rounds_cum_time[[#This Row],[51]]+laps_times[[#This Row],[52]])</f>
        <v>0.10810196759259261</v>
      </c>
      <c r="BJ29" s="10">
        <f>IF(ISBLANK(laps_times[[#This Row],[53]]),"DNF",    rounds_cum_time[[#This Row],[52]]+laps_times[[#This Row],[53]])</f>
        <v>0.11050914351851854</v>
      </c>
      <c r="BK29" s="10">
        <f>IF(ISBLANK(laps_times[[#This Row],[54]]),"DNF",    rounds_cum_time[[#This Row],[53]]+laps_times[[#This Row],[54]])</f>
        <v>0.11291817129629632</v>
      </c>
      <c r="BL29" s="10">
        <f>IF(ISBLANK(laps_times[[#This Row],[55]]),"DNF",    rounds_cum_time[[#This Row],[54]]+laps_times[[#This Row],[55]])</f>
        <v>0.11549386574074076</v>
      </c>
      <c r="BM29" s="10">
        <f>IF(ISBLANK(laps_times[[#This Row],[56]]),"DNF",    rounds_cum_time[[#This Row],[55]]+laps_times[[#This Row],[56]])</f>
        <v>0.11807615740740743</v>
      </c>
      <c r="BN29" s="10">
        <f>IF(ISBLANK(laps_times[[#This Row],[57]]),"DNF",    rounds_cum_time[[#This Row],[56]]+laps_times[[#This Row],[57]])</f>
        <v>0.12069814814814817</v>
      </c>
      <c r="BO29" s="10">
        <f>IF(ISBLANK(laps_times[[#This Row],[58]]),"DNF",    rounds_cum_time[[#This Row],[57]]+laps_times[[#This Row],[58]])</f>
        <v>0.12325787037037039</v>
      </c>
      <c r="BP29" s="10">
        <f>IF(ISBLANK(laps_times[[#This Row],[59]]),"DNF",    rounds_cum_time[[#This Row],[58]]+laps_times[[#This Row],[59]])</f>
        <v>0.12589907407407411</v>
      </c>
      <c r="BQ29" s="10">
        <f>IF(ISBLANK(laps_times[[#This Row],[60]]),"DNF",    rounds_cum_time[[#This Row],[59]]+laps_times[[#This Row],[60]])</f>
        <v>0.12854375000000004</v>
      </c>
      <c r="BR29" s="10">
        <f>IF(ISBLANK(laps_times[[#This Row],[61]]),"DNF",    rounds_cum_time[[#This Row],[60]]+laps_times[[#This Row],[61]])</f>
        <v>0.13108356481481487</v>
      </c>
      <c r="BS29" s="10">
        <f>IF(ISBLANK(laps_times[[#This Row],[62]]),"DNF",    rounds_cum_time[[#This Row],[61]]+laps_times[[#This Row],[62]])</f>
        <v>0.13367673611111117</v>
      </c>
      <c r="BT29" s="10">
        <f>IF(ISBLANK(laps_times[[#This Row],[63]]),"DNF",    rounds_cum_time[[#This Row],[62]]+laps_times[[#This Row],[63]])</f>
        <v>0.13606944444444449</v>
      </c>
    </row>
    <row r="30" spans="2:72" x14ac:dyDescent="0.2">
      <c r="B30" s="5">
        <v>25</v>
      </c>
      <c r="C30" s="1">
        <v>28</v>
      </c>
      <c r="D30" s="1" t="s">
        <v>45</v>
      </c>
      <c r="E30" s="3">
        <v>1972</v>
      </c>
      <c r="F30" s="3" t="s">
        <v>46</v>
      </c>
      <c r="G30" s="3">
        <v>1</v>
      </c>
      <c r="H30" s="1" t="s">
        <v>47</v>
      </c>
      <c r="I30" s="18">
        <v>0.13642905092592592</v>
      </c>
      <c r="J30" s="10">
        <f>laps_times[[#This Row],[1]]</f>
        <v>2.5689814814814815E-3</v>
      </c>
      <c r="K30" s="10">
        <f>IF(ISBLANK(laps_times[[#This Row],[2]]),"DNF",    rounds_cum_time[[#This Row],[1]]+laps_times[[#This Row],[2]])</f>
        <v>4.7203703703703704E-3</v>
      </c>
      <c r="L30" s="10">
        <f>IF(ISBLANK(laps_times[[#This Row],[3]]),"DNF",    rounds_cum_time[[#This Row],[2]]+laps_times[[#This Row],[3]])</f>
        <v>6.8344907407407408E-3</v>
      </c>
      <c r="M30" s="10">
        <f>IF(ISBLANK(laps_times[[#This Row],[4]]),"DNF",    rounds_cum_time[[#This Row],[3]]+laps_times[[#This Row],[4]])</f>
        <v>8.9793981481481478E-3</v>
      </c>
      <c r="N30" s="10">
        <f>IF(ISBLANK(laps_times[[#This Row],[5]]),"DNF",    rounds_cum_time[[#This Row],[4]]+laps_times[[#This Row],[5]])</f>
        <v>1.1157407407407408E-2</v>
      </c>
      <c r="O30" s="10">
        <f>IF(ISBLANK(laps_times[[#This Row],[6]]),"DNF",    rounds_cum_time[[#This Row],[5]]+laps_times[[#This Row],[6]])</f>
        <v>1.3307060185185186E-2</v>
      </c>
      <c r="P30" s="10">
        <f>IF(ISBLANK(laps_times[[#This Row],[7]]),"DNF",    rounds_cum_time[[#This Row],[6]]+laps_times[[#This Row],[7]])</f>
        <v>1.5442592592592593E-2</v>
      </c>
      <c r="Q30" s="10">
        <f>IF(ISBLANK(laps_times[[#This Row],[8]]),"DNF",    rounds_cum_time[[#This Row],[7]]+laps_times[[#This Row],[8]])</f>
        <v>1.7594097222222223E-2</v>
      </c>
      <c r="R30" s="10">
        <f>IF(ISBLANK(laps_times[[#This Row],[9]]),"DNF",    rounds_cum_time[[#This Row],[8]]+laps_times[[#This Row],[9]])</f>
        <v>1.9735300925925927E-2</v>
      </c>
      <c r="S30" s="10">
        <f>IF(ISBLANK(laps_times[[#This Row],[10]]),"DNF",    rounds_cum_time[[#This Row],[9]]+laps_times[[#This Row],[10]])</f>
        <v>2.187928240740741E-2</v>
      </c>
      <c r="T30" s="10">
        <f>IF(ISBLANK(laps_times[[#This Row],[11]]),"DNF",    rounds_cum_time[[#This Row],[10]]+laps_times[[#This Row],[11]])</f>
        <v>2.4018518518518522E-2</v>
      </c>
      <c r="U30" s="10">
        <f>IF(ISBLANK(laps_times[[#This Row],[12]]),"DNF",    rounds_cum_time[[#This Row],[11]]+laps_times[[#This Row],[12]])</f>
        <v>2.6159375000000006E-2</v>
      </c>
      <c r="V30" s="10">
        <f>IF(ISBLANK(laps_times[[#This Row],[13]]),"DNF",    rounds_cum_time[[#This Row],[12]]+laps_times[[#This Row],[13]])</f>
        <v>2.8254745370370375E-2</v>
      </c>
      <c r="W30" s="10">
        <f>IF(ISBLANK(laps_times[[#This Row],[14]]),"DNF",    rounds_cum_time[[#This Row],[13]]+laps_times[[#This Row],[14]])</f>
        <v>3.0362731481481487E-2</v>
      </c>
      <c r="X30" s="10">
        <f>IF(ISBLANK(laps_times[[#This Row],[15]]),"DNF",    rounds_cum_time[[#This Row],[14]]+laps_times[[#This Row],[15]])</f>
        <v>3.252905092592593E-2</v>
      </c>
      <c r="Y30" s="10">
        <f>IF(ISBLANK(laps_times[[#This Row],[16]]),"DNF",    rounds_cum_time[[#This Row],[15]]+laps_times[[#This Row],[16]])</f>
        <v>3.465833333333334E-2</v>
      </c>
      <c r="Z30" s="10">
        <f>IF(ISBLANK(laps_times[[#This Row],[17]]),"DNF",    rounds_cum_time[[#This Row],[16]]+laps_times[[#This Row],[17]])</f>
        <v>3.6810532407407413E-2</v>
      </c>
      <c r="AA30" s="10">
        <f>IF(ISBLANK(laps_times[[#This Row],[18]]),"DNF",    rounds_cum_time[[#This Row],[17]]+laps_times[[#This Row],[18]])</f>
        <v>3.894328703703704E-2</v>
      </c>
      <c r="AB30" s="10">
        <f>IF(ISBLANK(laps_times[[#This Row],[19]]),"DNF",    rounds_cum_time[[#This Row],[18]]+laps_times[[#This Row],[19]])</f>
        <v>4.1037500000000005E-2</v>
      </c>
      <c r="AC30" s="10">
        <f>IF(ISBLANK(laps_times[[#This Row],[20]]),"DNF",    rounds_cum_time[[#This Row],[19]]+laps_times[[#This Row],[20]])</f>
        <v>4.3177662037037039E-2</v>
      </c>
      <c r="AD30" s="10">
        <f>IF(ISBLANK(laps_times[[#This Row],[21]]),"DNF",    rounds_cum_time[[#This Row],[20]]+laps_times[[#This Row],[21]])</f>
        <v>4.5353240740740743E-2</v>
      </c>
      <c r="AE30" s="10">
        <f>IF(ISBLANK(laps_times[[#This Row],[22]]),"DNF",    rounds_cum_time[[#This Row],[21]]+laps_times[[#This Row],[22]])</f>
        <v>4.7465393518518521E-2</v>
      </c>
      <c r="AF30" s="10">
        <f>IF(ISBLANK(laps_times[[#This Row],[23]]),"DNF",    rounds_cum_time[[#This Row],[22]]+laps_times[[#This Row],[23]])</f>
        <v>4.9564699074074077E-2</v>
      </c>
      <c r="AG30" s="10">
        <f>IF(ISBLANK(laps_times[[#This Row],[24]]),"DNF",    rounds_cum_time[[#This Row],[23]]+laps_times[[#This Row],[24]])</f>
        <v>5.1658217592592592E-2</v>
      </c>
      <c r="AH30" s="10">
        <f>IF(ISBLANK(laps_times[[#This Row],[25]]),"DNF",    rounds_cum_time[[#This Row],[24]]+laps_times[[#This Row],[25]])</f>
        <v>5.3777199074074071E-2</v>
      </c>
      <c r="AI30" s="10">
        <f>IF(ISBLANK(laps_times[[#This Row],[26]]),"DNF",    rounds_cum_time[[#This Row],[25]]+laps_times[[#This Row],[26]])</f>
        <v>5.5936921296296294E-2</v>
      </c>
      <c r="AJ30" s="10">
        <f>IF(ISBLANK(laps_times[[#This Row],[27]]),"DNF",    rounds_cum_time[[#This Row],[26]]+laps_times[[#This Row],[27]])</f>
        <v>5.8072337962962961E-2</v>
      </c>
      <c r="AK30" s="10">
        <f>IF(ISBLANK(laps_times[[#This Row],[28]]),"DNF",    rounds_cum_time[[#This Row],[27]]+laps_times[[#This Row],[28]])</f>
        <v>6.0218171296296294E-2</v>
      </c>
      <c r="AL30" s="10">
        <f>IF(ISBLANK(laps_times[[#This Row],[29]]),"DNF",    rounds_cum_time[[#This Row],[28]]+laps_times[[#This Row],[29]])</f>
        <v>6.2352083333333329E-2</v>
      </c>
      <c r="AM30" s="10">
        <f>IF(ISBLANK(laps_times[[#This Row],[30]]),"DNF",    rounds_cum_time[[#This Row],[29]]+laps_times[[#This Row],[30]])</f>
        <v>6.4502430555555545E-2</v>
      </c>
      <c r="AN30" s="10">
        <f>IF(ISBLANK(laps_times[[#This Row],[31]]),"DNF",    rounds_cum_time[[#This Row],[30]]+laps_times[[#This Row],[31]])</f>
        <v>6.6637731481481471E-2</v>
      </c>
      <c r="AO30" s="10">
        <f>IF(ISBLANK(laps_times[[#This Row],[32]]),"DNF",    rounds_cum_time[[#This Row],[31]]+laps_times[[#This Row],[32]])</f>
        <v>6.8761342592592589E-2</v>
      </c>
      <c r="AP30" s="10">
        <f>IF(ISBLANK(laps_times[[#This Row],[33]]),"DNF",    rounds_cum_time[[#This Row],[32]]+laps_times[[#This Row],[33]])</f>
        <v>7.0897916666666658E-2</v>
      </c>
      <c r="AQ30" s="10">
        <f>IF(ISBLANK(laps_times[[#This Row],[34]]),"DNF",    rounds_cum_time[[#This Row],[33]]+laps_times[[#This Row],[34]])</f>
        <v>7.3051273148148133E-2</v>
      </c>
      <c r="AR30" s="10">
        <f>IF(ISBLANK(laps_times[[#This Row],[35]]),"DNF",    rounds_cum_time[[#This Row],[34]]+laps_times[[#This Row],[35]])</f>
        <v>7.5224884259259245E-2</v>
      </c>
      <c r="AS30" s="10">
        <f>IF(ISBLANK(laps_times[[#This Row],[36]]),"DNF",    rounds_cum_time[[#This Row],[35]]+laps_times[[#This Row],[36]])</f>
        <v>7.7358333333333321E-2</v>
      </c>
      <c r="AT30" s="10">
        <f>IF(ISBLANK(laps_times[[#This Row],[37]]),"DNF",    rounds_cum_time[[#This Row],[36]]+laps_times[[#This Row],[37]])</f>
        <v>7.9523495370370359E-2</v>
      </c>
      <c r="AU30" s="10">
        <f>IF(ISBLANK(laps_times[[#This Row],[38]]),"DNF",    rounds_cum_time[[#This Row],[37]]+laps_times[[#This Row],[38]])</f>
        <v>8.1692129629629615E-2</v>
      </c>
      <c r="AV30" s="10">
        <f>IF(ISBLANK(laps_times[[#This Row],[39]]),"DNF",    rounds_cum_time[[#This Row],[38]]+laps_times[[#This Row],[39]])</f>
        <v>8.3838310185185172E-2</v>
      </c>
      <c r="AW30" s="10">
        <f>IF(ISBLANK(laps_times[[#This Row],[40]]),"DNF",    rounds_cum_time[[#This Row],[39]]+laps_times[[#This Row],[40]])</f>
        <v>8.5999537037037027E-2</v>
      </c>
      <c r="AX30" s="10">
        <f>IF(ISBLANK(laps_times[[#This Row],[41]]),"DNF",    rounds_cum_time[[#This Row],[40]]+laps_times[[#This Row],[41]])</f>
        <v>8.8179745370370363E-2</v>
      </c>
      <c r="AY30" s="10">
        <f>IF(ISBLANK(laps_times[[#This Row],[42]]),"DNF",    rounds_cum_time[[#This Row],[41]]+laps_times[[#This Row],[42]])</f>
        <v>9.035185185185185E-2</v>
      </c>
      <c r="AZ30" s="10">
        <f>IF(ISBLANK(laps_times[[#This Row],[43]]),"DNF",    rounds_cum_time[[#This Row],[42]]+laps_times[[#This Row],[43]])</f>
        <v>9.2513078703703705E-2</v>
      </c>
      <c r="BA30" s="10">
        <f>IF(ISBLANK(laps_times[[#This Row],[44]]),"DNF",    rounds_cum_time[[#This Row],[43]]+laps_times[[#This Row],[44]])</f>
        <v>9.4659490740740745E-2</v>
      </c>
      <c r="BB30" s="10">
        <f>IF(ISBLANK(laps_times[[#This Row],[45]]),"DNF",    rounds_cum_time[[#This Row],[44]]+laps_times[[#This Row],[45]])</f>
        <v>9.6863888888888888E-2</v>
      </c>
      <c r="BC30" s="10">
        <f>IF(ISBLANK(laps_times[[#This Row],[46]]),"DNF",    rounds_cum_time[[#This Row],[45]]+laps_times[[#This Row],[46]])</f>
        <v>9.9039467592592592E-2</v>
      </c>
      <c r="BD30" s="10">
        <f>IF(ISBLANK(laps_times[[#This Row],[47]]),"DNF",    rounds_cum_time[[#This Row],[46]]+laps_times[[#This Row],[47]])</f>
        <v>0.10124537037037037</v>
      </c>
      <c r="BE30" s="10">
        <f>IF(ISBLANK(laps_times[[#This Row],[48]]),"DNF",    rounds_cum_time[[#This Row],[47]]+laps_times[[#This Row],[48]])</f>
        <v>0.10346192129629631</v>
      </c>
      <c r="BF30" s="10">
        <f>IF(ISBLANK(laps_times[[#This Row],[49]]),"DNF",    rounds_cum_time[[#This Row],[48]]+laps_times[[#This Row],[49]])</f>
        <v>0.10566898148148149</v>
      </c>
      <c r="BG30" s="10">
        <f>IF(ISBLANK(laps_times[[#This Row],[50]]),"DNF",    rounds_cum_time[[#This Row],[49]]+laps_times[[#This Row],[50]])</f>
        <v>0.10783090277777778</v>
      </c>
      <c r="BH30" s="10">
        <f>IF(ISBLANK(laps_times[[#This Row],[51]]),"DNF",    rounds_cum_time[[#This Row],[50]]+laps_times[[#This Row],[51]])</f>
        <v>0.1100380787037037</v>
      </c>
      <c r="BI30" s="10">
        <f>IF(ISBLANK(laps_times[[#This Row],[52]]),"DNF",    rounds_cum_time[[#This Row],[51]]+laps_times[[#This Row],[52]])</f>
        <v>0.11227303240740741</v>
      </c>
      <c r="BJ30" s="10">
        <f>IF(ISBLANK(laps_times[[#This Row],[53]]),"DNF",    rounds_cum_time[[#This Row],[52]]+laps_times[[#This Row],[53]])</f>
        <v>0.114484375</v>
      </c>
      <c r="BK30" s="10">
        <f>IF(ISBLANK(laps_times[[#This Row],[54]]),"DNF",    rounds_cum_time[[#This Row],[53]]+laps_times[[#This Row],[54]])</f>
        <v>0.11669768518518518</v>
      </c>
      <c r="BL30" s="10">
        <f>IF(ISBLANK(laps_times[[#This Row],[55]]),"DNF",    rounds_cum_time[[#This Row],[54]]+laps_times[[#This Row],[55]])</f>
        <v>0.11888946759259258</v>
      </c>
      <c r="BM30" s="10">
        <f>IF(ISBLANK(laps_times[[#This Row],[56]]),"DNF",    rounds_cum_time[[#This Row],[55]]+laps_times[[#This Row],[56]])</f>
        <v>0.1211162037037037</v>
      </c>
      <c r="BN30" s="10">
        <f>IF(ISBLANK(laps_times[[#This Row],[57]]),"DNF",    rounds_cum_time[[#This Row],[56]]+laps_times[[#This Row],[57]])</f>
        <v>0.12333043981481481</v>
      </c>
      <c r="BO30" s="10">
        <f>IF(ISBLANK(laps_times[[#This Row],[58]]),"DNF",    rounds_cum_time[[#This Row],[57]]+laps_times[[#This Row],[58]])</f>
        <v>0.1255431712962963</v>
      </c>
      <c r="BP30" s="10">
        <f>IF(ISBLANK(laps_times[[#This Row],[59]]),"DNF",    rounds_cum_time[[#This Row],[58]]+laps_times[[#This Row],[59]])</f>
        <v>0.12774965277777778</v>
      </c>
      <c r="BQ30" s="10">
        <f>IF(ISBLANK(laps_times[[#This Row],[60]]),"DNF",    rounds_cum_time[[#This Row],[59]]+laps_times[[#This Row],[60]])</f>
        <v>0.1299633101851852</v>
      </c>
      <c r="BR30" s="10">
        <f>IF(ISBLANK(laps_times[[#This Row],[61]]),"DNF",    rounds_cum_time[[#This Row],[60]]+laps_times[[#This Row],[61]])</f>
        <v>0.13214618055555558</v>
      </c>
      <c r="BS30" s="10">
        <f>IF(ISBLANK(laps_times[[#This Row],[62]]),"DNF",    rounds_cum_time[[#This Row],[61]]+laps_times[[#This Row],[62]])</f>
        <v>0.13433240740740743</v>
      </c>
      <c r="BT30" s="10">
        <f>IF(ISBLANK(laps_times[[#This Row],[63]]),"DNF",    rounds_cum_time[[#This Row],[62]]+laps_times[[#This Row],[63]])</f>
        <v>0.13642928240740743</v>
      </c>
    </row>
    <row r="31" spans="2:72" x14ac:dyDescent="0.2">
      <c r="B31" s="5">
        <v>26</v>
      </c>
      <c r="C31" s="1">
        <v>22</v>
      </c>
      <c r="D31" s="1" t="s">
        <v>48</v>
      </c>
      <c r="E31" s="3">
        <v>1983</v>
      </c>
      <c r="F31" s="3" t="s">
        <v>8</v>
      </c>
      <c r="G31" s="3">
        <v>11</v>
      </c>
      <c r="H31" s="1" t="s">
        <v>49</v>
      </c>
      <c r="I31" s="18">
        <v>0.13681724537037038</v>
      </c>
      <c r="J31" s="10">
        <f>laps_times[[#This Row],[1]]</f>
        <v>2.3113425925925927E-3</v>
      </c>
      <c r="K31" s="10">
        <f>IF(ISBLANK(laps_times[[#This Row],[2]]),"DNF",    rounds_cum_time[[#This Row],[1]]+laps_times[[#This Row],[2]])</f>
        <v>4.1958333333333335E-3</v>
      </c>
      <c r="L31" s="10">
        <f>IF(ISBLANK(laps_times[[#This Row],[3]]),"DNF",    rounds_cum_time[[#This Row],[2]]+laps_times[[#This Row],[3]])</f>
        <v>6.0951388888888887E-3</v>
      </c>
      <c r="M31" s="10">
        <f>IF(ISBLANK(laps_times[[#This Row],[4]]),"DNF",    rounds_cum_time[[#This Row],[3]]+laps_times[[#This Row],[4]])</f>
        <v>8.0131944444444443E-3</v>
      </c>
      <c r="N31" s="10">
        <f>IF(ISBLANK(laps_times[[#This Row],[5]]),"DNF",    rounds_cum_time[[#This Row],[4]]+laps_times[[#This Row],[5]])</f>
        <v>9.9560185185185186E-3</v>
      </c>
      <c r="O31" s="10">
        <f>IF(ISBLANK(laps_times[[#This Row],[6]]),"DNF",    rounds_cum_time[[#This Row],[5]]+laps_times[[#This Row],[6]])</f>
        <v>1.1928935185185185E-2</v>
      </c>
      <c r="P31" s="10">
        <f>IF(ISBLANK(laps_times[[#This Row],[7]]),"DNF",    rounds_cum_time[[#This Row],[6]]+laps_times[[#This Row],[7]])</f>
        <v>1.4739583333333334E-2</v>
      </c>
      <c r="Q31" s="10">
        <f>IF(ISBLANK(laps_times[[#This Row],[8]]),"DNF",    rounds_cum_time[[#This Row],[7]]+laps_times[[#This Row],[8]])</f>
        <v>1.6661689814814817E-2</v>
      </c>
      <c r="R31" s="10">
        <f>IF(ISBLANK(laps_times[[#This Row],[9]]),"DNF",    rounds_cum_time[[#This Row],[8]]+laps_times[[#This Row],[9]])</f>
        <v>1.8617592592592595E-2</v>
      </c>
      <c r="S31" s="10">
        <f>IF(ISBLANK(laps_times[[#This Row],[10]]),"DNF",    rounds_cum_time[[#This Row],[9]]+laps_times[[#This Row],[10]])</f>
        <v>2.0628587962962967E-2</v>
      </c>
      <c r="T31" s="10">
        <f>IF(ISBLANK(laps_times[[#This Row],[11]]),"DNF",    rounds_cum_time[[#This Row],[10]]+laps_times[[#This Row],[11]])</f>
        <v>2.3198148148148152E-2</v>
      </c>
      <c r="U31" s="10">
        <f>IF(ISBLANK(laps_times[[#This Row],[12]]),"DNF",    rounds_cum_time[[#This Row],[11]]+laps_times[[#This Row],[12]])</f>
        <v>2.512118055555556E-2</v>
      </c>
      <c r="V31" s="10">
        <f>IF(ISBLANK(laps_times[[#This Row],[13]]),"DNF",    rounds_cum_time[[#This Row],[12]]+laps_times[[#This Row],[13]])</f>
        <v>2.7113773148148154E-2</v>
      </c>
      <c r="W31" s="10">
        <f>IF(ISBLANK(laps_times[[#This Row],[14]]),"DNF",    rounds_cum_time[[#This Row],[13]]+laps_times[[#This Row],[14]])</f>
        <v>2.9135185185185191E-2</v>
      </c>
      <c r="X31" s="10">
        <f>IF(ISBLANK(laps_times[[#This Row],[15]]),"DNF",    rounds_cum_time[[#This Row],[14]]+laps_times[[#This Row],[15]])</f>
        <v>3.1160416666666673E-2</v>
      </c>
      <c r="Y31" s="10">
        <f>IF(ISBLANK(laps_times[[#This Row],[16]]),"DNF",    rounds_cum_time[[#This Row],[15]]+laps_times[[#This Row],[16]])</f>
        <v>3.3197685185185191E-2</v>
      </c>
      <c r="Z31" s="10">
        <f>IF(ISBLANK(laps_times[[#This Row],[17]]),"DNF",    rounds_cum_time[[#This Row],[16]]+laps_times[[#This Row],[17]])</f>
        <v>3.5247222222222228E-2</v>
      </c>
      <c r="AA31" s="10">
        <f>IF(ISBLANK(laps_times[[#This Row],[18]]),"DNF",    rounds_cum_time[[#This Row],[17]]+laps_times[[#This Row],[18]])</f>
        <v>3.7331134259259269E-2</v>
      </c>
      <c r="AB31" s="10">
        <f>IF(ISBLANK(laps_times[[#This Row],[19]]),"DNF",    rounds_cum_time[[#This Row],[18]]+laps_times[[#This Row],[19]])</f>
        <v>3.9365625000000008E-2</v>
      </c>
      <c r="AC31" s="10">
        <f>IF(ISBLANK(laps_times[[#This Row],[20]]),"DNF",    rounds_cum_time[[#This Row],[19]]+laps_times[[#This Row],[20]])</f>
        <v>4.1381134259259267E-2</v>
      </c>
      <c r="AD31" s="10">
        <f>IF(ISBLANK(laps_times[[#This Row],[21]]),"DNF",    rounds_cum_time[[#This Row],[20]]+laps_times[[#This Row],[21]])</f>
        <v>4.3479282407407414E-2</v>
      </c>
      <c r="AE31" s="10">
        <f>IF(ISBLANK(laps_times[[#This Row],[22]]),"DNF",    rounds_cum_time[[#This Row],[21]]+laps_times[[#This Row],[22]])</f>
        <v>4.5674768518518524E-2</v>
      </c>
      <c r="AF31" s="10">
        <f>IF(ISBLANK(laps_times[[#This Row],[23]]),"DNF",    rounds_cum_time[[#This Row],[22]]+laps_times[[#This Row],[23]])</f>
        <v>4.7748148148148151E-2</v>
      </c>
      <c r="AG31" s="10">
        <f>IF(ISBLANK(laps_times[[#This Row],[24]]),"DNF",    rounds_cum_time[[#This Row],[23]]+laps_times[[#This Row],[24]])</f>
        <v>4.9828125000000001E-2</v>
      </c>
      <c r="AH31" s="10">
        <f>IF(ISBLANK(laps_times[[#This Row],[25]]),"DNF",    rounds_cum_time[[#This Row],[24]]+laps_times[[#This Row],[25]])</f>
        <v>5.1922337962962965E-2</v>
      </c>
      <c r="AI31" s="10">
        <f>IF(ISBLANK(laps_times[[#This Row],[26]]),"DNF",    rounds_cum_time[[#This Row],[25]]+laps_times[[#This Row],[26]])</f>
        <v>5.4052314814814817E-2</v>
      </c>
      <c r="AJ31" s="10">
        <f>IF(ISBLANK(laps_times[[#This Row],[27]]),"DNF",    rounds_cum_time[[#This Row],[26]]+laps_times[[#This Row],[27]])</f>
        <v>5.6159490740740746E-2</v>
      </c>
      <c r="AK31" s="10">
        <f>IF(ISBLANK(laps_times[[#This Row],[28]]),"DNF",    rounds_cum_time[[#This Row],[27]]+laps_times[[#This Row],[28]])</f>
        <v>5.8270949074074083E-2</v>
      </c>
      <c r="AL31" s="10">
        <f>IF(ISBLANK(laps_times[[#This Row],[29]]),"DNF",    rounds_cum_time[[#This Row],[28]]+laps_times[[#This Row],[29]])</f>
        <v>6.0400000000000009E-2</v>
      </c>
      <c r="AM31" s="10">
        <f>IF(ISBLANK(laps_times[[#This Row],[30]]),"DNF",    rounds_cum_time[[#This Row],[29]]+laps_times[[#This Row],[30]])</f>
        <v>6.245034722222223E-2</v>
      </c>
      <c r="AN31" s="10">
        <f>IF(ISBLANK(laps_times[[#This Row],[31]]),"DNF",    rounds_cum_time[[#This Row],[30]]+laps_times[[#This Row],[31]])</f>
        <v>6.5493402777777779E-2</v>
      </c>
      <c r="AO31" s="10">
        <f>IF(ISBLANK(laps_times[[#This Row],[32]]),"DNF",    rounds_cum_time[[#This Row],[31]]+laps_times[[#This Row],[32]])</f>
        <v>6.7618402777777781E-2</v>
      </c>
      <c r="AP31" s="10">
        <f>IF(ISBLANK(laps_times[[#This Row],[33]]),"DNF",    rounds_cum_time[[#This Row],[32]]+laps_times[[#This Row],[33]])</f>
        <v>6.9770717592592596E-2</v>
      </c>
      <c r="AQ31" s="10">
        <f>IF(ISBLANK(laps_times[[#This Row],[34]]),"DNF",    rounds_cum_time[[#This Row],[33]]+laps_times[[#This Row],[34]])</f>
        <v>7.1869560185185186E-2</v>
      </c>
      <c r="AR31" s="10">
        <f>IF(ISBLANK(laps_times[[#This Row],[35]]),"DNF",    rounds_cum_time[[#This Row],[34]]+laps_times[[#This Row],[35]])</f>
        <v>7.3990856481481487E-2</v>
      </c>
      <c r="AS31" s="10">
        <f>IF(ISBLANK(laps_times[[#This Row],[36]]),"DNF",    rounds_cum_time[[#This Row],[35]]+laps_times[[#This Row],[36]])</f>
        <v>7.6125578703703706E-2</v>
      </c>
      <c r="AT31" s="10">
        <f>IF(ISBLANK(laps_times[[#This Row],[37]]),"DNF",    rounds_cum_time[[#This Row],[36]]+laps_times[[#This Row],[37]])</f>
        <v>7.8330787037037039E-2</v>
      </c>
      <c r="AU31" s="10">
        <f>IF(ISBLANK(laps_times[[#This Row],[38]]),"DNF",    rounds_cum_time[[#This Row],[37]]+laps_times[[#This Row],[38]])</f>
        <v>8.0570833333333342E-2</v>
      </c>
      <c r="AV31" s="10">
        <f>IF(ISBLANK(laps_times[[#This Row],[39]]),"DNF",    rounds_cum_time[[#This Row],[38]]+laps_times[[#This Row],[39]])</f>
        <v>8.275231481481482E-2</v>
      </c>
      <c r="AW31" s="10">
        <f>IF(ISBLANK(laps_times[[#This Row],[40]]),"DNF",    rounds_cum_time[[#This Row],[39]]+laps_times[[#This Row],[40]])</f>
        <v>8.4898958333333344E-2</v>
      </c>
      <c r="AX31" s="10">
        <f>IF(ISBLANK(laps_times[[#This Row],[41]]),"DNF",    rounds_cum_time[[#This Row],[40]]+laps_times[[#This Row],[41]])</f>
        <v>8.710254629629631E-2</v>
      </c>
      <c r="AY31" s="10">
        <f>IF(ISBLANK(laps_times[[#This Row],[42]]),"DNF",    rounds_cum_time[[#This Row],[41]]+laps_times[[#This Row],[42]])</f>
        <v>8.9296527777777787E-2</v>
      </c>
      <c r="AZ31" s="10">
        <f>IF(ISBLANK(laps_times[[#This Row],[43]]),"DNF",    rounds_cum_time[[#This Row],[42]]+laps_times[[#This Row],[43]])</f>
        <v>9.2697453703703719E-2</v>
      </c>
      <c r="BA31" s="10">
        <f>IF(ISBLANK(laps_times[[#This Row],[44]]),"DNF",    rounds_cum_time[[#This Row],[43]]+laps_times[[#This Row],[44]])</f>
        <v>9.4804166666666675E-2</v>
      </c>
      <c r="BB31" s="10">
        <f>IF(ISBLANK(laps_times[[#This Row],[45]]),"DNF",    rounds_cum_time[[#This Row],[44]]+laps_times[[#This Row],[45]])</f>
        <v>9.7015046296296301E-2</v>
      </c>
      <c r="BC31" s="10">
        <f>IF(ISBLANK(laps_times[[#This Row],[46]]),"DNF",    rounds_cum_time[[#This Row],[45]]+laps_times[[#This Row],[46]])</f>
        <v>9.9217592592592593E-2</v>
      </c>
      <c r="BD31" s="10">
        <f>IF(ISBLANK(laps_times[[#This Row],[47]]),"DNF",    rounds_cum_time[[#This Row],[46]]+laps_times[[#This Row],[47]])</f>
        <v>0.10141967592592592</v>
      </c>
      <c r="BE31" s="10">
        <f>IF(ISBLANK(laps_times[[#This Row],[48]]),"DNF",    rounds_cum_time[[#This Row],[47]]+laps_times[[#This Row],[48]])</f>
        <v>0.10362256944444444</v>
      </c>
      <c r="BF31" s="10">
        <f>IF(ISBLANK(laps_times[[#This Row],[49]]),"DNF",    rounds_cum_time[[#This Row],[48]]+laps_times[[#This Row],[49]])</f>
        <v>0.10583842592592592</v>
      </c>
      <c r="BG31" s="10">
        <f>IF(ISBLANK(laps_times[[#This Row],[50]]),"DNF",    rounds_cum_time[[#This Row],[49]]+laps_times[[#This Row],[50]])</f>
        <v>0.10809282407407407</v>
      </c>
      <c r="BH31" s="10">
        <f>IF(ISBLANK(laps_times[[#This Row],[51]]),"DNF",    rounds_cum_time[[#This Row],[50]]+laps_times[[#This Row],[51]])</f>
        <v>0.11028217592592592</v>
      </c>
      <c r="BI31" s="10">
        <f>IF(ISBLANK(laps_times[[#This Row],[52]]),"DNF",    rounds_cum_time[[#This Row],[51]]+laps_times[[#This Row],[52]])</f>
        <v>0.11243842592592591</v>
      </c>
      <c r="BJ31" s="10">
        <f>IF(ISBLANK(laps_times[[#This Row],[53]]),"DNF",    rounds_cum_time[[#This Row],[52]]+laps_times[[#This Row],[53]])</f>
        <v>0.11472604166666665</v>
      </c>
      <c r="BK31" s="10">
        <f>IF(ISBLANK(laps_times[[#This Row],[54]]),"DNF",    rounds_cum_time[[#This Row],[53]]+laps_times[[#This Row],[54]])</f>
        <v>0.11690844907407406</v>
      </c>
      <c r="BL31" s="10">
        <f>IF(ISBLANK(laps_times[[#This Row],[55]]),"DNF",    rounds_cum_time[[#This Row],[54]]+laps_times[[#This Row],[55]])</f>
        <v>0.11923576388888887</v>
      </c>
      <c r="BM31" s="10">
        <f>IF(ISBLANK(laps_times[[#This Row],[56]]),"DNF",    rounds_cum_time[[#This Row],[55]]+laps_times[[#This Row],[56]])</f>
        <v>0.12144386574074073</v>
      </c>
      <c r="BN31" s="10">
        <f>IF(ISBLANK(laps_times[[#This Row],[57]]),"DNF",    rounds_cum_time[[#This Row],[56]]+laps_times[[#This Row],[57]])</f>
        <v>0.12372326388888888</v>
      </c>
      <c r="BO31" s="10">
        <f>IF(ISBLANK(laps_times[[#This Row],[58]]),"DNF",    rounds_cum_time[[#This Row],[57]]+laps_times[[#This Row],[58]])</f>
        <v>0.12595393518518516</v>
      </c>
      <c r="BP31" s="10">
        <f>IF(ISBLANK(laps_times[[#This Row],[59]]),"DNF",    rounds_cum_time[[#This Row],[58]]+laps_times[[#This Row],[59]])</f>
        <v>0.12806388888888887</v>
      </c>
      <c r="BQ31" s="10">
        <f>IF(ISBLANK(laps_times[[#This Row],[60]]),"DNF",    rounds_cum_time[[#This Row],[59]]+laps_times[[#This Row],[60]])</f>
        <v>0.13030740740740737</v>
      </c>
      <c r="BR31" s="10">
        <f>IF(ISBLANK(laps_times[[#This Row],[61]]),"DNF",    rounds_cum_time[[#This Row],[60]]+laps_times[[#This Row],[61]])</f>
        <v>0.13252222222222218</v>
      </c>
      <c r="BS31" s="10">
        <f>IF(ISBLANK(laps_times[[#This Row],[62]]),"DNF",    rounds_cum_time[[#This Row],[61]]+laps_times[[#This Row],[62]])</f>
        <v>0.1347733796296296</v>
      </c>
      <c r="BT31" s="10">
        <f>IF(ISBLANK(laps_times[[#This Row],[63]]),"DNF",    rounds_cum_time[[#This Row],[62]]+laps_times[[#This Row],[63]])</f>
        <v>0.13681782407407403</v>
      </c>
    </row>
    <row r="32" spans="2:72" x14ac:dyDescent="0.2">
      <c r="B32" s="5">
        <v>27</v>
      </c>
      <c r="C32" s="1">
        <v>93</v>
      </c>
      <c r="D32" s="1" t="s">
        <v>50</v>
      </c>
      <c r="E32" s="3">
        <v>1984</v>
      </c>
      <c r="F32" s="3" t="s">
        <v>8</v>
      </c>
      <c r="G32" s="3">
        <v>12</v>
      </c>
      <c r="H32" s="1" t="s">
        <v>51</v>
      </c>
      <c r="I32" s="18">
        <v>0.13697442129629631</v>
      </c>
      <c r="J32" s="10">
        <f>laps_times[[#This Row],[1]]</f>
        <v>2.3434027777777776E-3</v>
      </c>
      <c r="K32" s="10">
        <f>IF(ISBLANK(laps_times[[#This Row],[2]]),"DNF",    rounds_cum_time[[#This Row],[1]]+laps_times[[#This Row],[2]])</f>
        <v>4.3326388888888893E-3</v>
      </c>
      <c r="L32" s="10">
        <f>IF(ISBLANK(laps_times[[#This Row],[3]]),"DNF",    rounds_cum_time[[#This Row],[2]]+laps_times[[#This Row],[3]])</f>
        <v>6.3707175925925928E-3</v>
      </c>
      <c r="M32" s="10">
        <f>IF(ISBLANK(laps_times[[#This Row],[4]]),"DNF",    rounds_cum_time[[#This Row],[3]]+laps_times[[#This Row],[4]])</f>
        <v>8.4621527777777785E-3</v>
      </c>
      <c r="N32" s="10">
        <f>IF(ISBLANK(laps_times[[#This Row],[5]]),"DNF",    rounds_cum_time[[#This Row],[4]]+laps_times[[#This Row],[5]])</f>
        <v>1.054525462962963E-2</v>
      </c>
      <c r="O32" s="10">
        <f>IF(ISBLANK(laps_times[[#This Row],[6]]),"DNF",    rounds_cum_time[[#This Row],[5]]+laps_times[[#This Row],[6]])</f>
        <v>1.2628587962962963E-2</v>
      </c>
      <c r="P32" s="10">
        <f>IF(ISBLANK(laps_times[[#This Row],[7]]),"DNF",    rounds_cum_time[[#This Row],[6]]+laps_times[[#This Row],[7]])</f>
        <v>1.4673148148148149E-2</v>
      </c>
      <c r="Q32" s="10">
        <f>IF(ISBLANK(laps_times[[#This Row],[8]]),"DNF",    rounds_cum_time[[#This Row],[7]]+laps_times[[#This Row],[8]])</f>
        <v>1.6764699074074074E-2</v>
      </c>
      <c r="R32" s="10">
        <f>IF(ISBLANK(laps_times[[#This Row],[9]]),"DNF",    rounds_cum_time[[#This Row],[8]]+laps_times[[#This Row],[9]])</f>
        <v>1.8822569444444444E-2</v>
      </c>
      <c r="S32" s="10">
        <f>IF(ISBLANK(laps_times[[#This Row],[10]]),"DNF",    rounds_cum_time[[#This Row],[9]]+laps_times[[#This Row],[10]])</f>
        <v>2.084363425925926E-2</v>
      </c>
      <c r="T32" s="10">
        <f>IF(ISBLANK(laps_times[[#This Row],[11]]),"DNF",    rounds_cum_time[[#This Row],[10]]+laps_times[[#This Row],[11]])</f>
        <v>2.2864699074074075E-2</v>
      </c>
      <c r="U32" s="10">
        <f>IF(ISBLANK(laps_times[[#This Row],[12]]),"DNF",    rounds_cum_time[[#This Row],[11]]+laps_times[[#This Row],[12]])</f>
        <v>2.4875462962962964E-2</v>
      </c>
      <c r="V32" s="10">
        <f>IF(ISBLANK(laps_times[[#This Row],[13]]),"DNF",    rounds_cum_time[[#This Row],[12]]+laps_times[[#This Row],[13]])</f>
        <v>2.6917476851851852E-2</v>
      </c>
      <c r="W32" s="10">
        <f>IF(ISBLANK(laps_times[[#This Row],[14]]),"DNF",    rounds_cum_time[[#This Row],[13]]+laps_times[[#This Row],[14]])</f>
        <v>2.9009722222222221E-2</v>
      </c>
      <c r="X32" s="10">
        <f>IF(ISBLANK(laps_times[[#This Row],[15]]),"DNF",    rounds_cum_time[[#This Row],[14]]+laps_times[[#This Row],[15]])</f>
        <v>3.112974537037037E-2</v>
      </c>
      <c r="Y32" s="10">
        <f>IF(ISBLANK(laps_times[[#This Row],[16]]),"DNF",    rounds_cum_time[[#This Row],[15]]+laps_times[[#This Row],[16]])</f>
        <v>3.3246990740740744E-2</v>
      </c>
      <c r="Z32" s="10">
        <f>IF(ISBLANK(laps_times[[#This Row],[17]]),"DNF",    rounds_cum_time[[#This Row],[16]]+laps_times[[#This Row],[17]])</f>
        <v>3.5335648148148151E-2</v>
      </c>
      <c r="AA32" s="10">
        <f>IF(ISBLANK(laps_times[[#This Row],[18]]),"DNF",    rounds_cum_time[[#This Row],[17]]+laps_times[[#This Row],[18]])</f>
        <v>3.7434837962962965E-2</v>
      </c>
      <c r="AB32" s="10">
        <f>IF(ISBLANK(laps_times[[#This Row],[19]]),"DNF",    rounds_cum_time[[#This Row],[18]]+laps_times[[#This Row],[19]])</f>
        <v>3.9540740740740744E-2</v>
      </c>
      <c r="AC32" s="10">
        <f>IF(ISBLANK(laps_times[[#This Row],[20]]),"DNF",    rounds_cum_time[[#This Row],[19]]+laps_times[[#This Row],[20]])</f>
        <v>4.1640509259259266E-2</v>
      </c>
      <c r="AD32" s="10">
        <f>IF(ISBLANK(laps_times[[#This Row],[21]]),"DNF",    rounds_cum_time[[#This Row],[20]]+laps_times[[#This Row],[21]])</f>
        <v>4.5559490740740748E-2</v>
      </c>
      <c r="AE32" s="10">
        <f>IF(ISBLANK(laps_times[[#This Row],[22]]),"DNF",    rounds_cum_time[[#This Row],[21]]+laps_times[[#This Row],[22]])</f>
        <v>4.765983796296297E-2</v>
      </c>
      <c r="AF32" s="10">
        <f>IF(ISBLANK(laps_times[[#This Row],[23]]),"DNF",    rounds_cum_time[[#This Row],[22]]+laps_times[[#This Row],[23]])</f>
        <v>4.975949074074075E-2</v>
      </c>
      <c r="AG32" s="10">
        <f>IF(ISBLANK(laps_times[[#This Row],[24]]),"DNF",    rounds_cum_time[[#This Row],[23]]+laps_times[[#This Row],[24]])</f>
        <v>5.1859027777777789E-2</v>
      </c>
      <c r="AH32" s="10">
        <f>IF(ISBLANK(laps_times[[#This Row],[25]]),"DNF",    rounds_cum_time[[#This Row],[24]]+laps_times[[#This Row],[25]])</f>
        <v>5.3981944444444457E-2</v>
      </c>
      <c r="AI32" s="10">
        <f>IF(ISBLANK(laps_times[[#This Row],[26]]),"DNF",    rounds_cum_time[[#This Row],[25]]+laps_times[[#This Row],[26]])</f>
        <v>5.6113425925925942E-2</v>
      </c>
      <c r="AJ32" s="10">
        <f>IF(ISBLANK(laps_times[[#This Row],[27]]),"DNF",    rounds_cum_time[[#This Row],[26]]+laps_times[[#This Row],[27]])</f>
        <v>5.8244907407407426E-2</v>
      </c>
      <c r="AK32" s="10">
        <f>IF(ISBLANK(laps_times[[#This Row],[28]]),"DNF",    rounds_cum_time[[#This Row],[27]]+laps_times[[#This Row],[28]])</f>
        <v>6.0338888888888907E-2</v>
      </c>
      <c r="AL32" s="10">
        <f>IF(ISBLANK(laps_times[[#This Row],[29]]),"DNF",    rounds_cum_time[[#This Row],[28]]+laps_times[[#This Row],[29]])</f>
        <v>6.2455902777777794E-2</v>
      </c>
      <c r="AM32" s="10">
        <f>IF(ISBLANK(laps_times[[#This Row],[30]]),"DNF",    rounds_cum_time[[#This Row],[29]]+laps_times[[#This Row],[30]])</f>
        <v>6.4572916666666688E-2</v>
      </c>
      <c r="AN32" s="10">
        <f>IF(ISBLANK(laps_times[[#This Row],[31]]),"DNF",    rounds_cum_time[[#This Row],[30]]+laps_times[[#This Row],[31]])</f>
        <v>6.6662847222222238E-2</v>
      </c>
      <c r="AO32" s="10">
        <f>IF(ISBLANK(laps_times[[#This Row],[32]]),"DNF",    rounds_cum_time[[#This Row],[31]]+laps_times[[#This Row],[32]])</f>
        <v>6.8752546296296319E-2</v>
      </c>
      <c r="AP32" s="10">
        <f>IF(ISBLANK(laps_times[[#This Row],[33]]),"DNF",    rounds_cum_time[[#This Row],[32]]+laps_times[[#This Row],[33]])</f>
        <v>7.0842245370370399E-2</v>
      </c>
      <c r="AQ32" s="10">
        <f>IF(ISBLANK(laps_times[[#This Row],[34]]),"DNF",    rounds_cum_time[[#This Row],[33]]+laps_times[[#This Row],[34]])</f>
        <v>7.2970486111111135E-2</v>
      </c>
      <c r="AR32" s="10">
        <f>IF(ISBLANK(laps_times[[#This Row],[35]]),"DNF",    rounds_cum_time[[#This Row],[34]]+laps_times[[#This Row],[35]])</f>
        <v>7.5107060185185204E-2</v>
      </c>
      <c r="AS32" s="10">
        <f>IF(ISBLANK(laps_times[[#This Row],[36]]),"DNF",    rounds_cum_time[[#This Row],[35]]+laps_times[[#This Row],[36]])</f>
        <v>7.7243634259259272E-2</v>
      </c>
      <c r="AT32" s="10">
        <f>IF(ISBLANK(laps_times[[#This Row],[37]]),"DNF",    rounds_cum_time[[#This Row],[36]]+laps_times[[#This Row],[37]])</f>
        <v>7.9388310185185204E-2</v>
      </c>
      <c r="AU32" s="10">
        <f>IF(ISBLANK(laps_times[[#This Row],[38]]),"DNF",    rounds_cum_time[[#This Row],[37]]+laps_times[[#This Row],[38]])</f>
        <v>8.1502546296296316E-2</v>
      </c>
      <c r="AV32" s="10">
        <f>IF(ISBLANK(laps_times[[#This Row],[39]]),"DNF",    rounds_cum_time[[#This Row],[38]]+laps_times[[#This Row],[39]])</f>
        <v>8.3667939814814837E-2</v>
      </c>
      <c r="AW32" s="10">
        <f>IF(ISBLANK(laps_times[[#This Row],[40]]),"DNF",    rounds_cum_time[[#This Row],[39]]+laps_times[[#This Row],[40]])</f>
        <v>8.5832986111111134E-2</v>
      </c>
      <c r="AX32" s="10">
        <f>IF(ISBLANK(laps_times[[#This Row],[41]]),"DNF",    rounds_cum_time[[#This Row],[40]]+laps_times[[#This Row],[41]])</f>
        <v>8.7978703703703726E-2</v>
      </c>
      <c r="AY32" s="10">
        <f>IF(ISBLANK(laps_times[[#This Row],[42]]),"DNF",    rounds_cum_time[[#This Row],[41]]+laps_times[[#This Row],[42]])</f>
        <v>9.0098032407407436E-2</v>
      </c>
      <c r="AZ32" s="10">
        <f>IF(ISBLANK(laps_times[[#This Row],[43]]),"DNF",    rounds_cum_time[[#This Row],[42]]+laps_times[[#This Row],[43]])</f>
        <v>9.2186805555555584E-2</v>
      </c>
      <c r="BA32" s="10">
        <f>IF(ISBLANK(laps_times[[#This Row],[44]]),"DNF",    rounds_cum_time[[#This Row],[43]]+laps_times[[#This Row],[44]])</f>
        <v>9.4285416666666691E-2</v>
      </c>
      <c r="BB32" s="10">
        <f>IF(ISBLANK(laps_times[[#This Row],[45]]),"DNF",    rounds_cum_time[[#This Row],[44]]+laps_times[[#This Row],[45]])</f>
        <v>9.6425925925925957E-2</v>
      </c>
      <c r="BC32" s="10">
        <f>IF(ISBLANK(laps_times[[#This Row],[46]]),"DNF",    rounds_cum_time[[#This Row],[45]]+laps_times[[#This Row],[46]])</f>
        <v>9.8564004629629665E-2</v>
      </c>
      <c r="BD32" s="10">
        <f>IF(ISBLANK(laps_times[[#This Row],[47]]),"DNF",    rounds_cum_time[[#This Row],[46]]+laps_times[[#This Row],[47]])</f>
        <v>0.10070625000000004</v>
      </c>
      <c r="BE32" s="10">
        <f>IF(ISBLANK(laps_times[[#This Row],[48]]),"DNF",    rounds_cum_time[[#This Row],[47]]+laps_times[[#This Row],[48]])</f>
        <v>0.10289641203703707</v>
      </c>
      <c r="BF32" s="10">
        <f>IF(ISBLANK(laps_times[[#This Row],[49]]),"DNF",    rounds_cum_time[[#This Row],[48]]+laps_times[[#This Row],[49]])</f>
        <v>0.10509409722222227</v>
      </c>
      <c r="BG32" s="10">
        <f>IF(ISBLANK(laps_times[[#This Row],[50]]),"DNF",    rounds_cum_time[[#This Row],[49]]+laps_times[[#This Row],[50]])</f>
        <v>0.10725601851851856</v>
      </c>
      <c r="BH32" s="10">
        <f>IF(ISBLANK(laps_times[[#This Row],[51]]),"DNF",    rounds_cum_time[[#This Row],[50]]+laps_times[[#This Row],[51]])</f>
        <v>0.10942141203703708</v>
      </c>
      <c r="BI32" s="10">
        <f>IF(ISBLANK(laps_times[[#This Row],[52]]),"DNF",    rounds_cum_time[[#This Row],[51]]+laps_times[[#This Row],[52]])</f>
        <v>0.11164293981481485</v>
      </c>
      <c r="BJ32" s="10">
        <f>IF(ISBLANK(laps_times[[#This Row],[53]]),"DNF",    rounds_cum_time[[#This Row],[52]]+laps_times[[#This Row],[53]])</f>
        <v>0.1138842592592593</v>
      </c>
      <c r="BK32" s="10">
        <f>IF(ISBLANK(laps_times[[#This Row],[54]]),"DNF",    rounds_cum_time[[#This Row],[53]]+laps_times[[#This Row],[54]])</f>
        <v>0.11613379629629633</v>
      </c>
      <c r="BL32" s="10">
        <f>IF(ISBLANK(laps_times[[#This Row],[55]]),"DNF",    rounds_cum_time[[#This Row],[54]]+laps_times[[#This Row],[55]])</f>
        <v>0.11838206018518523</v>
      </c>
      <c r="BM32" s="10">
        <f>IF(ISBLANK(laps_times[[#This Row],[56]]),"DNF",    rounds_cum_time[[#This Row],[55]]+laps_times[[#This Row],[56]])</f>
        <v>0.12063518518518522</v>
      </c>
      <c r="BN32" s="10">
        <f>IF(ISBLANK(laps_times[[#This Row],[57]]),"DNF",    rounds_cum_time[[#This Row],[56]]+laps_times[[#This Row],[57]])</f>
        <v>0.12289224537037041</v>
      </c>
      <c r="BO32" s="10">
        <f>IF(ISBLANK(laps_times[[#This Row],[58]]),"DNF",    rounds_cum_time[[#This Row],[57]]+laps_times[[#This Row],[58]])</f>
        <v>0.12520300925925931</v>
      </c>
      <c r="BP32" s="10">
        <f>IF(ISBLANK(laps_times[[#This Row],[59]]),"DNF",    rounds_cum_time[[#This Row],[58]]+laps_times[[#This Row],[59]])</f>
        <v>0.12749675925925932</v>
      </c>
      <c r="BQ32" s="10">
        <f>IF(ISBLANK(laps_times[[#This Row],[60]]),"DNF",    rounds_cum_time[[#This Row],[59]]+laps_times[[#This Row],[60]])</f>
        <v>0.1299657407407408</v>
      </c>
      <c r="BR32" s="10">
        <f>IF(ISBLANK(laps_times[[#This Row],[61]]),"DNF",    rounds_cum_time[[#This Row],[60]]+laps_times[[#This Row],[61]])</f>
        <v>0.13231898148148155</v>
      </c>
      <c r="BS32" s="10">
        <f>IF(ISBLANK(laps_times[[#This Row],[62]]),"DNF",    rounds_cum_time[[#This Row],[61]]+laps_times[[#This Row],[62]])</f>
        <v>0.13470821759259266</v>
      </c>
      <c r="BT32" s="10">
        <f>IF(ISBLANK(laps_times[[#This Row],[63]]),"DNF",    rounds_cum_time[[#This Row],[62]]+laps_times[[#This Row],[63]])</f>
        <v>0.13697430555555562</v>
      </c>
    </row>
    <row r="33" spans="2:72" x14ac:dyDescent="0.2">
      <c r="B33" s="5">
        <v>28</v>
      </c>
      <c r="C33" s="1">
        <v>32</v>
      </c>
      <c r="D33" s="1" t="s">
        <v>52</v>
      </c>
      <c r="E33" s="3">
        <v>1971</v>
      </c>
      <c r="F33" s="3" t="s">
        <v>1</v>
      </c>
      <c r="G33" s="3">
        <v>13</v>
      </c>
      <c r="H33" s="1" t="s">
        <v>53</v>
      </c>
      <c r="I33" s="18">
        <v>0.13775370370370368</v>
      </c>
      <c r="J33" s="10">
        <f>laps_times[[#This Row],[1]]</f>
        <v>2.4789351851851851E-3</v>
      </c>
      <c r="K33" s="10">
        <f>IF(ISBLANK(laps_times[[#This Row],[2]]),"DNF",    rounds_cum_time[[#This Row],[1]]+laps_times[[#This Row],[2]])</f>
        <v>4.4964120370370366E-3</v>
      </c>
      <c r="L33" s="10">
        <f>IF(ISBLANK(laps_times[[#This Row],[3]]),"DNF",    rounds_cum_time[[#This Row],[2]]+laps_times[[#This Row],[3]])</f>
        <v>6.5814814814814816E-3</v>
      </c>
      <c r="M33" s="10">
        <f>IF(ISBLANK(laps_times[[#This Row],[4]]),"DNF",    rounds_cum_time[[#This Row],[3]]+laps_times[[#This Row],[4]])</f>
        <v>8.6320601851851853E-3</v>
      </c>
      <c r="N33" s="10">
        <f>IF(ISBLANK(laps_times[[#This Row],[5]]),"DNF",    rounds_cum_time[[#This Row],[4]]+laps_times[[#This Row],[5]])</f>
        <v>1.0673611111111111E-2</v>
      </c>
      <c r="O33" s="10">
        <f>IF(ISBLANK(laps_times[[#This Row],[6]]),"DNF",    rounds_cum_time[[#This Row],[5]]+laps_times[[#This Row],[6]])</f>
        <v>1.2726041666666667E-2</v>
      </c>
      <c r="P33" s="10">
        <f>IF(ISBLANK(laps_times[[#This Row],[7]]),"DNF",    rounds_cum_time[[#This Row],[6]]+laps_times[[#This Row],[7]])</f>
        <v>1.4800578703703705E-2</v>
      </c>
      <c r="Q33" s="10">
        <f>IF(ISBLANK(laps_times[[#This Row],[8]]),"DNF",    rounds_cum_time[[#This Row],[7]]+laps_times[[#This Row],[8]])</f>
        <v>1.6849652777777779E-2</v>
      </c>
      <c r="R33" s="10">
        <f>IF(ISBLANK(laps_times[[#This Row],[9]]),"DNF",    rounds_cum_time[[#This Row],[8]]+laps_times[[#This Row],[9]])</f>
        <v>1.8924305555555555E-2</v>
      </c>
      <c r="S33" s="10">
        <f>IF(ISBLANK(laps_times[[#This Row],[10]]),"DNF",    rounds_cum_time[[#This Row],[9]]+laps_times[[#This Row],[10]])</f>
        <v>2.0987731481481482E-2</v>
      </c>
      <c r="T33" s="10">
        <f>IF(ISBLANK(laps_times[[#This Row],[11]]),"DNF",    rounds_cum_time[[#This Row],[10]]+laps_times[[#This Row],[11]])</f>
        <v>2.307800925925926E-2</v>
      </c>
      <c r="U33" s="10">
        <f>IF(ISBLANK(laps_times[[#This Row],[12]]),"DNF",    rounds_cum_time[[#This Row],[11]]+laps_times[[#This Row],[12]])</f>
        <v>2.517349537037037E-2</v>
      </c>
      <c r="V33" s="10">
        <f>IF(ISBLANK(laps_times[[#This Row],[13]]),"DNF",    rounds_cum_time[[#This Row],[12]]+laps_times[[#This Row],[13]])</f>
        <v>2.7243750000000001E-2</v>
      </c>
      <c r="W33" s="10">
        <f>IF(ISBLANK(laps_times[[#This Row],[14]]),"DNF",    rounds_cum_time[[#This Row],[13]]+laps_times[[#This Row],[14]])</f>
        <v>2.9296875E-2</v>
      </c>
      <c r="X33" s="10">
        <f>IF(ISBLANK(laps_times[[#This Row],[15]]),"DNF",    rounds_cum_time[[#This Row],[14]]+laps_times[[#This Row],[15]])</f>
        <v>3.1379282407407408E-2</v>
      </c>
      <c r="Y33" s="10">
        <f>IF(ISBLANK(laps_times[[#This Row],[16]]),"DNF",    rounds_cum_time[[#This Row],[15]]+laps_times[[#This Row],[16]])</f>
        <v>3.3438078703703702E-2</v>
      </c>
      <c r="Z33" s="10">
        <f>IF(ISBLANK(laps_times[[#This Row],[17]]),"DNF",    rounds_cum_time[[#This Row],[16]]+laps_times[[#This Row],[17]])</f>
        <v>3.5477430555555557E-2</v>
      </c>
      <c r="AA33" s="10">
        <f>IF(ISBLANK(laps_times[[#This Row],[18]]),"DNF",    rounds_cum_time[[#This Row],[17]]+laps_times[[#This Row],[18]])</f>
        <v>3.7565625000000005E-2</v>
      </c>
      <c r="AB33" s="10">
        <f>IF(ISBLANK(laps_times[[#This Row],[19]]),"DNF",    rounds_cum_time[[#This Row],[18]]+laps_times[[#This Row],[19]])</f>
        <v>3.963148148148149E-2</v>
      </c>
      <c r="AC33" s="10">
        <f>IF(ISBLANK(laps_times[[#This Row],[20]]),"DNF",    rounds_cum_time[[#This Row],[19]]+laps_times[[#This Row],[20]])</f>
        <v>4.1691087962962968E-2</v>
      </c>
      <c r="AD33" s="10">
        <f>IF(ISBLANK(laps_times[[#This Row],[21]]),"DNF",    rounds_cum_time[[#This Row],[20]]+laps_times[[#This Row],[21]])</f>
        <v>4.3732407407407414E-2</v>
      </c>
      <c r="AE33" s="10">
        <f>IF(ISBLANK(laps_times[[#This Row],[22]]),"DNF",    rounds_cum_time[[#This Row],[21]]+laps_times[[#This Row],[22]])</f>
        <v>4.5771990740740745E-2</v>
      </c>
      <c r="AF33" s="10">
        <f>IF(ISBLANK(laps_times[[#This Row],[23]]),"DNF",    rounds_cum_time[[#This Row],[22]]+laps_times[[#This Row],[23]])</f>
        <v>4.7903009259259263E-2</v>
      </c>
      <c r="AG33" s="10">
        <f>IF(ISBLANK(laps_times[[#This Row],[24]]),"DNF",    rounds_cum_time[[#This Row],[23]]+laps_times[[#This Row],[24]])</f>
        <v>4.9957754629629633E-2</v>
      </c>
      <c r="AH33" s="10">
        <f>IF(ISBLANK(laps_times[[#This Row],[25]]),"DNF",    rounds_cum_time[[#This Row],[24]]+laps_times[[#This Row],[25]])</f>
        <v>5.2020486111111118E-2</v>
      </c>
      <c r="AI33" s="10">
        <f>IF(ISBLANK(laps_times[[#This Row],[26]]),"DNF",    rounds_cum_time[[#This Row],[25]]+laps_times[[#This Row],[26]])</f>
        <v>5.4198379629629638E-2</v>
      </c>
      <c r="AJ33" s="10">
        <f>IF(ISBLANK(laps_times[[#This Row],[27]]),"DNF",    rounds_cum_time[[#This Row],[26]]+laps_times[[#This Row],[27]])</f>
        <v>5.6257407407407416E-2</v>
      </c>
      <c r="AK33" s="10">
        <f>IF(ISBLANK(laps_times[[#This Row],[28]]),"DNF",    rounds_cum_time[[#This Row],[27]]+laps_times[[#This Row],[28]])</f>
        <v>5.8314583333333343E-2</v>
      </c>
      <c r="AL33" s="10">
        <f>IF(ISBLANK(laps_times[[#This Row],[29]]),"DNF",    rounds_cum_time[[#This Row],[28]]+laps_times[[#This Row],[29]])</f>
        <v>6.0481597222222232E-2</v>
      </c>
      <c r="AM33" s="10">
        <f>IF(ISBLANK(laps_times[[#This Row],[30]]),"DNF",    rounds_cum_time[[#This Row],[29]]+laps_times[[#This Row],[30]])</f>
        <v>6.2566319444444449E-2</v>
      </c>
      <c r="AN33" s="10">
        <f>IF(ISBLANK(laps_times[[#This Row],[31]]),"DNF",    rounds_cum_time[[#This Row],[30]]+laps_times[[#This Row],[31]])</f>
        <v>6.4658449074074073E-2</v>
      </c>
      <c r="AO33" s="10">
        <f>IF(ISBLANK(laps_times[[#This Row],[32]]),"DNF",    rounds_cum_time[[#This Row],[31]]+laps_times[[#This Row],[32]])</f>
        <v>6.7012384259259261E-2</v>
      </c>
      <c r="AP33" s="10">
        <f>IF(ISBLANK(laps_times[[#This Row],[33]]),"DNF",    rounds_cum_time[[#This Row],[32]]+laps_times[[#This Row],[33]])</f>
        <v>6.910300925925926E-2</v>
      </c>
      <c r="AQ33" s="10">
        <f>IF(ISBLANK(laps_times[[#This Row],[34]]),"DNF",    rounds_cum_time[[#This Row],[33]]+laps_times[[#This Row],[34]])</f>
        <v>7.1176851851851852E-2</v>
      </c>
      <c r="AR33" s="10">
        <f>IF(ISBLANK(laps_times[[#This Row],[35]]),"DNF",    rounds_cum_time[[#This Row],[34]]+laps_times[[#This Row],[35]])</f>
        <v>7.3305439814814813E-2</v>
      </c>
      <c r="AS33" s="10">
        <f>IF(ISBLANK(laps_times[[#This Row],[36]]),"DNF",    rounds_cum_time[[#This Row],[35]]+laps_times[[#This Row],[36]])</f>
        <v>7.5555324074074073E-2</v>
      </c>
      <c r="AT33" s="10">
        <f>IF(ISBLANK(laps_times[[#This Row],[37]]),"DNF",    rounds_cum_time[[#This Row],[36]]+laps_times[[#This Row],[37]])</f>
        <v>7.7717245370370364E-2</v>
      </c>
      <c r="AU33" s="10">
        <f>IF(ISBLANK(laps_times[[#This Row],[38]]),"DNF",    rounds_cum_time[[#This Row],[37]]+laps_times[[#This Row],[38]])</f>
        <v>7.9824074074074061E-2</v>
      </c>
      <c r="AV33" s="10">
        <f>IF(ISBLANK(laps_times[[#This Row],[39]]),"DNF",    rounds_cum_time[[#This Row],[38]]+laps_times[[#This Row],[39]])</f>
        <v>8.1944097222222206E-2</v>
      </c>
      <c r="AW33" s="10">
        <f>IF(ISBLANK(laps_times[[#This Row],[40]]),"DNF",    rounds_cum_time[[#This Row],[39]]+laps_times[[#This Row],[40]])</f>
        <v>8.4089467592592573E-2</v>
      </c>
      <c r="AX33" s="10">
        <f>IF(ISBLANK(laps_times[[#This Row],[41]]),"DNF",    rounds_cum_time[[#This Row],[40]]+laps_times[[#This Row],[41]])</f>
        <v>8.6385879629629611E-2</v>
      </c>
      <c r="AY33" s="10">
        <f>IF(ISBLANK(laps_times[[#This Row],[42]]),"DNF",    rounds_cum_time[[#This Row],[41]]+laps_times[[#This Row],[42]])</f>
        <v>8.8530092592592577E-2</v>
      </c>
      <c r="AZ33" s="10">
        <f>IF(ISBLANK(laps_times[[#This Row],[43]]),"DNF",    rounds_cum_time[[#This Row],[42]]+laps_times[[#This Row],[43]])</f>
        <v>9.0671296296296278E-2</v>
      </c>
      <c r="BA33" s="10">
        <f>IF(ISBLANK(laps_times[[#This Row],[44]]),"DNF",    rounds_cum_time[[#This Row],[43]]+laps_times[[#This Row],[44]])</f>
        <v>9.3095254629629615E-2</v>
      </c>
      <c r="BB33" s="10">
        <f>IF(ISBLANK(laps_times[[#This Row],[45]]),"DNF",    rounds_cum_time[[#This Row],[44]]+laps_times[[#This Row],[45]])</f>
        <v>9.5261226851851843E-2</v>
      </c>
      <c r="BC33" s="10">
        <f>IF(ISBLANK(laps_times[[#This Row],[46]]),"DNF",    rounds_cum_time[[#This Row],[45]]+laps_times[[#This Row],[46]])</f>
        <v>9.7476157407407393E-2</v>
      </c>
      <c r="BD33" s="10">
        <f>IF(ISBLANK(laps_times[[#This Row],[47]]),"DNF",    rounds_cum_time[[#This Row],[46]]+laps_times[[#This Row],[47]])</f>
        <v>9.9935648148148135E-2</v>
      </c>
      <c r="BE33" s="10">
        <f>IF(ISBLANK(laps_times[[#This Row],[48]]),"DNF",    rounds_cum_time[[#This Row],[47]]+laps_times[[#This Row],[48]])</f>
        <v>0.10213541666666666</v>
      </c>
      <c r="BF33" s="10">
        <f>IF(ISBLANK(laps_times[[#This Row],[49]]),"DNF",    rounds_cum_time[[#This Row],[48]]+laps_times[[#This Row],[49]])</f>
        <v>0.10433969907407406</v>
      </c>
      <c r="BG33" s="10">
        <f>IF(ISBLANK(laps_times[[#This Row],[50]]),"DNF",    rounds_cum_time[[#This Row],[49]]+laps_times[[#This Row],[50]])</f>
        <v>0.10677511574074072</v>
      </c>
      <c r="BH33" s="10">
        <f>IF(ISBLANK(laps_times[[#This Row],[51]]),"DNF",    rounds_cum_time[[#This Row],[50]]+laps_times[[#This Row],[51]])</f>
        <v>0.10901631944444443</v>
      </c>
      <c r="BI33" s="10">
        <f>IF(ISBLANK(laps_times[[#This Row],[52]]),"DNF",    rounds_cum_time[[#This Row],[51]]+laps_times[[#This Row],[52]])</f>
        <v>0.11144293981481479</v>
      </c>
      <c r="BJ33" s="10">
        <f>IF(ISBLANK(laps_times[[#This Row],[53]]),"DNF",    rounds_cum_time[[#This Row],[52]]+laps_times[[#This Row],[53]])</f>
        <v>0.1137753472222222</v>
      </c>
      <c r="BK33" s="10">
        <f>IF(ISBLANK(laps_times[[#This Row],[54]]),"DNF",    rounds_cum_time[[#This Row],[53]]+laps_times[[#This Row],[54]])</f>
        <v>0.11640462962962961</v>
      </c>
      <c r="BL33" s="10">
        <f>IF(ISBLANK(laps_times[[#This Row],[55]]),"DNF",    rounds_cum_time[[#This Row],[54]]+laps_times[[#This Row],[55]])</f>
        <v>0.1186616898148148</v>
      </c>
      <c r="BM33" s="10">
        <f>IF(ISBLANK(laps_times[[#This Row],[56]]),"DNF",    rounds_cum_time[[#This Row],[55]]+laps_times[[#This Row],[56]])</f>
        <v>0.1209685185185185</v>
      </c>
      <c r="BN33" s="10">
        <f>IF(ISBLANK(laps_times[[#This Row],[57]]),"DNF",    rounds_cum_time[[#This Row],[56]]+laps_times[[#This Row],[57]])</f>
        <v>0.12334884259259257</v>
      </c>
      <c r="BO33" s="10">
        <f>IF(ISBLANK(laps_times[[#This Row],[58]]),"DNF",    rounds_cum_time[[#This Row],[57]]+laps_times[[#This Row],[58]])</f>
        <v>0.12581157407407406</v>
      </c>
      <c r="BP33" s="10">
        <f>IF(ISBLANK(laps_times[[#This Row],[59]]),"DNF",    rounds_cum_time[[#This Row],[58]]+laps_times[[#This Row],[59]])</f>
        <v>0.12810347222222221</v>
      </c>
      <c r="BQ33" s="10">
        <f>IF(ISBLANK(laps_times[[#This Row],[60]]),"DNF",    rounds_cum_time[[#This Row],[59]]+laps_times[[#This Row],[60]])</f>
        <v>0.13042141203703703</v>
      </c>
      <c r="BR33" s="10">
        <f>IF(ISBLANK(laps_times[[#This Row],[61]]),"DNF",    rounds_cum_time[[#This Row],[60]]+laps_times[[#This Row],[61]])</f>
        <v>0.13286747685185185</v>
      </c>
      <c r="BS33" s="10">
        <f>IF(ISBLANK(laps_times[[#This Row],[62]]),"DNF",    rounds_cum_time[[#This Row],[61]]+laps_times[[#This Row],[62]])</f>
        <v>0.13546053240740741</v>
      </c>
      <c r="BT33" s="10">
        <f>IF(ISBLANK(laps_times[[#This Row],[63]]),"DNF",    rounds_cum_time[[#This Row],[62]]+laps_times[[#This Row],[63]])</f>
        <v>0.13775428240740742</v>
      </c>
    </row>
    <row r="34" spans="2:72" x14ac:dyDescent="0.2">
      <c r="B34" s="5">
        <v>29</v>
      </c>
      <c r="C34" s="1">
        <v>113</v>
      </c>
      <c r="D34" s="1" t="s">
        <v>54</v>
      </c>
      <c r="E34" s="3">
        <v>1977</v>
      </c>
      <c r="F34" s="3" t="s">
        <v>8</v>
      </c>
      <c r="G34" s="3">
        <v>13</v>
      </c>
      <c r="I34" s="18">
        <v>0.1385582175925926</v>
      </c>
      <c r="J34" s="10">
        <f>laps_times[[#This Row],[1]]</f>
        <v>2.5343749999999997E-3</v>
      </c>
      <c r="K34" s="10">
        <f>IF(ISBLANK(laps_times[[#This Row],[2]]),"DNF",    rounds_cum_time[[#This Row],[1]]+laps_times[[#This Row],[2]])</f>
        <v>4.4914351851851851E-3</v>
      </c>
      <c r="L34" s="10">
        <f>IF(ISBLANK(laps_times[[#This Row],[3]]),"DNF",    rounds_cum_time[[#This Row],[2]]+laps_times[[#This Row],[3]])</f>
        <v>6.5151620370370363E-3</v>
      </c>
      <c r="M34" s="10">
        <f>IF(ISBLANK(laps_times[[#This Row],[4]]),"DNF",    rounds_cum_time[[#This Row],[3]]+laps_times[[#This Row],[4]])</f>
        <v>8.5410879629629621E-3</v>
      </c>
      <c r="N34" s="10">
        <f>IF(ISBLANK(laps_times[[#This Row],[5]]),"DNF",    rounds_cum_time[[#This Row],[4]]+laps_times[[#This Row],[5]])</f>
        <v>1.0593518518518518E-2</v>
      </c>
      <c r="O34" s="10">
        <f>IF(ISBLANK(laps_times[[#This Row],[6]]),"DNF",    rounds_cum_time[[#This Row],[5]]+laps_times[[#This Row],[6]])</f>
        <v>1.2673958333333332E-2</v>
      </c>
      <c r="P34" s="10">
        <f>IF(ISBLANK(laps_times[[#This Row],[7]]),"DNF",    rounds_cum_time[[#This Row],[6]]+laps_times[[#This Row],[7]])</f>
        <v>1.4782291666666666E-2</v>
      </c>
      <c r="Q34" s="10">
        <f>IF(ISBLANK(laps_times[[#This Row],[8]]),"DNF",    rounds_cum_time[[#This Row],[7]]+laps_times[[#This Row],[8]])</f>
        <v>1.6907060185185185E-2</v>
      </c>
      <c r="R34" s="10">
        <f>IF(ISBLANK(laps_times[[#This Row],[9]]),"DNF",    rounds_cum_time[[#This Row],[8]]+laps_times[[#This Row],[9]])</f>
        <v>1.9018750000000001E-2</v>
      </c>
      <c r="S34" s="10">
        <f>IF(ISBLANK(laps_times[[#This Row],[10]]),"DNF",    rounds_cum_time[[#This Row],[9]]+laps_times[[#This Row],[10]])</f>
        <v>2.1149652777777778E-2</v>
      </c>
      <c r="T34" s="10">
        <f>IF(ISBLANK(laps_times[[#This Row],[11]]),"DNF",    rounds_cum_time[[#This Row],[10]]+laps_times[[#This Row],[11]])</f>
        <v>2.3265856481481481E-2</v>
      </c>
      <c r="U34" s="10">
        <f>IF(ISBLANK(laps_times[[#This Row],[12]]),"DNF",    rounds_cum_time[[#This Row],[11]]+laps_times[[#This Row],[12]])</f>
        <v>2.5394907407407408E-2</v>
      </c>
      <c r="V34" s="10">
        <f>IF(ISBLANK(laps_times[[#This Row],[13]]),"DNF",    rounds_cum_time[[#This Row],[12]]+laps_times[[#This Row],[13]])</f>
        <v>2.7520138888888889E-2</v>
      </c>
      <c r="W34" s="10">
        <f>IF(ISBLANK(laps_times[[#This Row],[14]]),"DNF",    rounds_cum_time[[#This Row],[13]]+laps_times[[#This Row],[14]])</f>
        <v>2.9652314814814815E-2</v>
      </c>
      <c r="X34" s="10">
        <f>IF(ISBLANK(laps_times[[#This Row],[15]]),"DNF",    rounds_cum_time[[#This Row],[14]]+laps_times[[#This Row],[15]])</f>
        <v>3.1787615740740738E-2</v>
      </c>
      <c r="Y34" s="10">
        <f>IF(ISBLANK(laps_times[[#This Row],[16]]),"DNF",    rounds_cum_time[[#This Row],[15]]+laps_times[[#This Row],[16]])</f>
        <v>3.3955902777777776E-2</v>
      </c>
      <c r="Z34" s="10">
        <f>IF(ISBLANK(laps_times[[#This Row],[17]]),"DNF",    rounds_cum_time[[#This Row],[16]]+laps_times[[#This Row],[17]])</f>
        <v>3.6087037037037036E-2</v>
      </c>
      <c r="AA34" s="10">
        <f>IF(ISBLANK(laps_times[[#This Row],[18]]),"DNF",    rounds_cum_time[[#This Row],[17]]+laps_times[[#This Row],[18]])</f>
        <v>3.8213310185185187E-2</v>
      </c>
      <c r="AB34" s="10">
        <f>IF(ISBLANK(laps_times[[#This Row],[19]]),"DNF",    rounds_cum_time[[#This Row],[18]]+laps_times[[#This Row],[19]])</f>
        <v>4.0387615740740741E-2</v>
      </c>
      <c r="AC34" s="10">
        <f>IF(ISBLANK(laps_times[[#This Row],[20]]),"DNF",    rounds_cum_time[[#This Row],[19]]+laps_times[[#This Row],[20]])</f>
        <v>4.2515162037037035E-2</v>
      </c>
      <c r="AD34" s="10">
        <f>IF(ISBLANK(laps_times[[#This Row],[21]]),"DNF",    rounds_cum_time[[#This Row],[20]]+laps_times[[#This Row],[21]])</f>
        <v>4.4640624999999996E-2</v>
      </c>
      <c r="AE34" s="10">
        <f>IF(ISBLANK(laps_times[[#This Row],[22]]),"DNF",    rounds_cum_time[[#This Row],[21]]+laps_times[[#This Row],[22]])</f>
        <v>4.6777199074074072E-2</v>
      </c>
      <c r="AF34" s="10">
        <f>IF(ISBLANK(laps_times[[#This Row],[23]]),"DNF",    rounds_cum_time[[#This Row],[22]]+laps_times[[#This Row],[23]])</f>
        <v>4.8915277777777773E-2</v>
      </c>
      <c r="AG34" s="10">
        <f>IF(ISBLANK(laps_times[[#This Row],[24]]),"DNF",    rounds_cum_time[[#This Row],[23]]+laps_times[[#This Row],[24]])</f>
        <v>5.1029398148148143E-2</v>
      </c>
      <c r="AH34" s="10">
        <f>IF(ISBLANK(laps_times[[#This Row],[25]]),"DNF",    rounds_cum_time[[#This Row],[24]]+laps_times[[#This Row],[25]])</f>
        <v>5.3128009259259257E-2</v>
      </c>
      <c r="AI34" s="10">
        <f>IF(ISBLANK(laps_times[[#This Row],[26]]),"DNF",    rounds_cum_time[[#This Row],[25]]+laps_times[[#This Row],[26]])</f>
        <v>5.5243055555555552E-2</v>
      </c>
      <c r="AJ34" s="10">
        <f>IF(ISBLANK(laps_times[[#This Row],[27]]),"DNF",    rounds_cum_time[[#This Row],[26]]+laps_times[[#This Row],[27]])</f>
        <v>5.7392476851851851E-2</v>
      </c>
      <c r="AK34" s="10">
        <f>IF(ISBLANK(laps_times[[#This Row],[28]]),"DNF",    rounds_cum_time[[#This Row],[27]]+laps_times[[#This Row],[28]])</f>
        <v>5.9542708333333333E-2</v>
      </c>
      <c r="AL34" s="10">
        <f>IF(ISBLANK(laps_times[[#This Row],[29]]),"DNF",    rounds_cum_time[[#This Row],[28]]+laps_times[[#This Row],[29]])</f>
        <v>6.1656712962962962E-2</v>
      </c>
      <c r="AM34" s="10">
        <f>IF(ISBLANK(laps_times[[#This Row],[30]]),"DNF",    rounds_cum_time[[#This Row],[29]]+laps_times[[#This Row],[30]])</f>
        <v>6.3770949074074074E-2</v>
      </c>
      <c r="AN34" s="10">
        <f>IF(ISBLANK(laps_times[[#This Row],[31]]),"DNF",    rounds_cum_time[[#This Row],[30]]+laps_times[[#This Row],[31]])</f>
        <v>6.5896064814814817E-2</v>
      </c>
      <c r="AO34" s="10">
        <f>IF(ISBLANK(laps_times[[#This Row],[32]]),"DNF",    rounds_cum_time[[#This Row],[31]]+laps_times[[#This Row],[32]])</f>
        <v>6.804270833333334E-2</v>
      </c>
      <c r="AP34" s="10">
        <f>IF(ISBLANK(laps_times[[#This Row],[33]]),"DNF",    rounds_cum_time[[#This Row],[32]]+laps_times[[#This Row],[33]])</f>
        <v>7.0187152777777789E-2</v>
      </c>
      <c r="AQ34" s="10">
        <f>IF(ISBLANK(laps_times[[#This Row],[34]]),"DNF",    rounds_cum_time[[#This Row],[33]]+laps_times[[#This Row],[34]])</f>
        <v>7.2327199074074089E-2</v>
      </c>
      <c r="AR34" s="10">
        <f>IF(ISBLANK(laps_times[[#This Row],[35]]),"DNF",    rounds_cum_time[[#This Row],[34]]+laps_times[[#This Row],[35]])</f>
        <v>7.4449768518518533E-2</v>
      </c>
      <c r="AS34" s="10">
        <f>IF(ISBLANK(laps_times[[#This Row],[36]]),"DNF",    rounds_cum_time[[#This Row],[35]]+laps_times[[#This Row],[36]])</f>
        <v>7.6590972222222234E-2</v>
      </c>
      <c r="AT34" s="10">
        <f>IF(ISBLANK(laps_times[[#This Row],[37]]),"DNF",    rounds_cum_time[[#This Row],[36]]+laps_times[[#This Row],[37]])</f>
        <v>7.8740625000000009E-2</v>
      </c>
      <c r="AU34" s="10">
        <f>IF(ISBLANK(laps_times[[#This Row],[38]]),"DNF",    rounds_cum_time[[#This Row],[37]]+laps_times[[#This Row],[38]])</f>
        <v>8.0871990740740751E-2</v>
      </c>
      <c r="AV34" s="10">
        <f>IF(ISBLANK(laps_times[[#This Row],[39]]),"DNF",    rounds_cum_time[[#This Row],[38]]+laps_times[[#This Row],[39]])</f>
        <v>8.3038773148148157E-2</v>
      </c>
      <c r="AW34" s="10">
        <f>IF(ISBLANK(laps_times[[#This Row],[40]]),"DNF",    rounds_cum_time[[#This Row],[39]]+laps_times[[#This Row],[40]])</f>
        <v>8.5206712962962977E-2</v>
      </c>
      <c r="AX34" s="10">
        <f>IF(ISBLANK(laps_times[[#This Row],[41]]),"DNF",    rounds_cum_time[[#This Row],[40]]+laps_times[[#This Row],[41]])</f>
        <v>8.7347222222222243E-2</v>
      </c>
      <c r="AY34" s="10">
        <f>IF(ISBLANK(laps_times[[#This Row],[42]]),"DNF",    rounds_cum_time[[#This Row],[41]]+laps_times[[#This Row],[42]])</f>
        <v>8.9504745370370398E-2</v>
      </c>
      <c r="AZ34" s="10">
        <f>IF(ISBLANK(laps_times[[#This Row],[43]]),"DNF",    rounds_cum_time[[#This Row],[42]]+laps_times[[#This Row],[43]])</f>
        <v>9.167465277777781E-2</v>
      </c>
      <c r="BA34" s="10">
        <f>IF(ISBLANK(laps_times[[#This Row],[44]]),"DNF",    rounds_cum_time[[#This Row],[43]]+laps_times[[#This Row],[44]])</f>
        <v>9.3897106481481515E-2</v>
      </c>
      <c r="BB34" s="10">
        <f>IF(ISBLANK(laps_times[[#This Row],[45]]),"DNF",    rounds_cum_time[[#This Row],[44]]+laps_times[[#This Row],[45]])</f>
        <v>9.6099421296296325E-2</v>
      </c>
      <c r="BC34" s="10">
        <f>IF(ISBLANK(laps_times[[#This Row],[46]]),"DNF",    rounds_cum_time[[#This Row],[45]]+laps_times[[#This Row],[46]])</f>
        <v>9.8333796296296322E-2</v>
      </c>
      <c r="BD34" s="10">
        <f>IF(ISBLANK(laps_times[[#This Row],[47]]),"DNF",    rounds_cum_time[[#This Row],[46]]+laps_times[[#This Row],[47]])</f>
        <v>0.10056898148148151</v>
      </c>
      <c r="BE34" s="10">
        <f>IF(ISBLANK(laps_times[[#This Row],[48]]),"DNF",    rounds_cum_time[[#This Row],[47]]+laps_times[[#This Row],[48]])</f>
        <v>0.10280208333333336</v>
      </c>
      <c r="BF34" s="10">
        <f>IF(ISBLANK(laps_times[[#This Row],[49]]),"DNF",    rounds_cum_time[[#This Row],[48]]+laps_times[[#This Row],[49]])</f>
        <v>0.10505173611111114</v>
      </c>
      <c r="BG34" s="10">
        <f>IF(ISBLANK(laps_times[[#This Row],[50]]),"DNF",    rounds_cum_time[[#This Row],[49]]+laps_times[[#This Row],[50]])</f>
        <v>0.10728078703703707</v>
      </c>
      <c r="BH34" s="10">
        <f>IF(ISBLANK(laps_times[[#This Row],[51]]),"DNF",    rounds_cum_time[[#This Row],[50]]+laps_times[[#This Row],[51]])</f>
        <v>0.10950694444444448</v>
      </c>
      <c r="BI34" s="10">
        <f>IF(ISBLANK(laps_times[[#This Row],[52]]),"DNF",    rounds_cum_time[[#This Row],[51]]+laps_times[[#This Row],[52]])</f>
        <v>0.11183159722222226</v>
      </c>
      <c r="BJ34" s="10">
        <f>IF(ISBLANK(laps_times[[#This Row],[53]]),"DNF",    rounds_cum_time[[#This Row],[52]]+laps_times[[#This Row],[53]])</f>
        <v>0.11422997685185189</v>
      </c>
      <c r="BK34" s="10">
        <f>IF(ISBLANK(laps_times[[#This Row],[54]]),"DNF",    rounds_cum_time[[#This Row],[53]]+laps_times[[#This Row],[54]])</f>
        <v>0.11668680555555559</v>
      </c>
      <c r="BL34" s="10">
        <f>IF(ISBLANK(laps_times[[#This Row],[55]]),"DNF",    rounds_cum_time[[#This Row],[54]]+laps_times[[#This Row],[55]])</f>
        <v>0.11908344907407412</v>
      </c>
      <c r="BM34" s="10">
        <f>IF(ISBLANK(laps_times[[#This Row],[56]]),"DNF",    rounds_cum_time[[#This Row],[55]]+laps_times[[#This Row],[56]])</f>
        <v>0.12148796296296301</v>
      </c>
      <c r="BN34" s="10">
        <f>IF(ISBLANK(laps_times[[#This Row],[57]]),"DNF",    rounds_cum_time[[#This Row],[56]]+laps_times[[#This Row],[57]])</f>
        <v>0.12391412037037042</v>
      </c>
      <c r="BO34" s="10">
        <f>IF(ISBLANK(laps_times[[#This Row],[58]]),"DNF",    rounds_cum_time[[#This Row],[57]]+laps_times[[#This Row],[58]])</f>
        <v>0.12636423611111117</v>
      </c>
      <c r="BP34" s="10">
        <f>IF(ISBLANK(laps_times[[#This Row],[59]]),"DNF",    rounds_cum_time[[#This Row],[58]]+laps_times[[#This Row],[59]])</f>
        <v>0.12878402777777784</v>
      </c>
      <c r="BQ34" s="10">
        <f>IF(ISBLANK(laps_times[[#This Row],[60]]),"DNF",    rounds_cum_time[[#This Row],[59]]+laps_times[[#This Row],[60]])</f>
        <v>0.13123125000000005</v>
      </c>
      <c r="BR34" s="10">
        <f>IF(ISBLANK(laps_times[[#This Row],[61]]),"DNF",    rounds_cum_time[[#This Row],[60]]+laps_times[[#This Row],[61]])</f>
        <v>0.13376956018518524</v>
      </c>
      <c r="BS34" s="10">
        <f>IF(ISBLANK(laps_times[[#This Row],[62]]),"DNF",    rounds_cum_time[[#This Row],[61]]+laps_times[[#This Row],[62]])</f>
        <v>0.13619826388888895</v>
      </c>
      <c r="BT34" s="10">
        <f>IF(ISBLANK(laps_times[[#This Row],[63]]),"DNF",    rounds_cum_time[[#This Row],[62]]+laps_times[[#This Row],[63]])</f>
        <v>0.13855879629629636</v>
      </c>
    </row>
    <row r="35" spans="2:72" x14ac:dyDescent="0.2">
      <c r="B35" s="5">
        <v>30</v>
      </c>
      <c r="C35" s="1">
        <v>35</v>
      </c>
      <c r="D35" s="1" t="s">
        <v>55</v>
      </c>
      <c r="E35" s="3">
        <v>1968</v>
      </c>
      <c r="F35" s="3" t="s">
        <v>1</v>
      </c>
      <c r="G35" s="3">
        <v>14</v>
      </c>
      <c r="H35" s="1" t="s">
        <v>56</v>
      </c>
      <c r="I35" s="18">
        <v>0.13914293981481482</v>
      </c>
      <c r="J35" s="10">
        <f>laps_times[[#This Row],[1]]</f>
        <v>2.6356481481481478E-3</v>
      </c>
      <c r="K35" s="10">
        <f>IF(ISBLANK(laps_times[[#This Row],[2]]),"DNF",    rounds_cum_time[[#This Row],[1]]+laps_times[[#This Row],[2]])</f>
        <v>4.7304398148148141E-3</v>
      </c>
      <c r="L35" s="10">
        <f>IF(ISBLANK(laps_times[[#This Row],[3]]),"DNF",    rounds_cum_time[[#This Row],[2]]+laps_times[[#This Row],[3]])</f>
        <v>6.8328703703703694E-3</v>
      </c>
      <c r="M35" s="10">
        <f>IF(ISBLANK(laps_times[[#This Row],[4]]),"DNF",    rounds_cum_time[[#This Row],[3]]+laps_times[[#This Row],[4]])</f>
        <v>8.9579861111111093E-3</v>
      </c>
      <c r="N35" s="10">
        <f>IF(ISBLANK(laps_times[[#This Row],[5]]),"DNF",    rounds_cum_time[[#This Row],[4]]+laps_times[[#This Row],[5]])</f>
        <v>1.1074999999999998E-2</v>
      </c>
      <c r="O35" s="10">
        <f>IF(ISBLANK(laps_times[[#This Row],[6]]),"DNF",    rounds_cum_time[[#This Row],[5]]+laps_times[[#This Row],[6]])</f>
        <v>1.3187152777777777E-2</v>
      </c>
      <c r="P35" s="10">
        <f>IF(ISBLANK(laps_times[[#This Row],[7]]),"DNF",    rounds_cum_time[[#This Row],[6]]+laps_times[[#This Row],[7]])</f>
        <v>1.5293749999999998E-2</v>
      </c>
      <c r="Q35" s="10">
        <f>IF(ISBLANK(laps_times[[#This Row],[8]]),"DNF",    rounds_cum_time[[#This Row],[7]]+laps_times[[#This Row],[8]])</f>
        <v>1.7443402777777776E-2</v>
      </c>
      <c r="R35" s="10">
        <f>IF(ISBLANK(laps_times[[#This Row],[9]]),"DNF",    rounds_cum_time[[#This Row],[8]]+laps_times[[#This Row],[9]])</f>
        <v>1.9550694444444443E-2</v>
      </c>
      <c r="S35" s="10">
        <f>IF(ISBLANK(laps_times[[#This Row],[10]]),"DNF",    rounds_cum_time[[#This Row],[9]]+laps_times[[#This Row],[10]])</f>
        <v>2.1629976851851852E-2</v>
      </c>
      <c r="T35" s="10">
        <f>IF(ISBLANK(laps_times[[#This Row],[11]]),"DNF",    rounds_cum_time[[#This Row],[10]]+laps_times[[#This Row],[11]])</f>
        <v>2.3765277777777778E-2</v>
      </c>
      <c r="U35" s="10">
        <f>IF(ISBLANK(laps_times[[#This Row],[12]]),"DNF",    rounds_cum_time[[#This Row],[11]]+laps_times[[#This Row],[12]])</f>
        <v>2.5880787037037035E-2</v>
      </c>
      <c r="V35" s="10">
        <f>IF(ISBLANK(laps_times[[#This Row],[13]]),"DNF",    rounds_cum_time[[#This Row],[12]]+laps_times[[#This Row],[13]])</f>
        <v>2.799259259259259E-2</v>
      </c>
      <c r="W35" s="10">
        <f>IF(ISBLANK(laps_times[[#This Row],[14]]),"DNF",    rounds_cum_time[[#This Row],[13]]+laps_times[[#This Row],[14]])</f>
        <v>3.0095717592592591E-2</v>
      </c>
      <c r="X35" s="10">
        <f>IF(ISBLANK(laps_times[[#This Row],[15]]),"DNF",    rounds_cum_time[[#This Row],[14]]+laps_times[[#This Row],[15]])</f>
        <v>3.2206134259259257E-2</v>
      </c>
      <c r="Y35" s="10">
        <f>IF(ISBLANK(laps_times[[#This Row],[16]]),"DNF",    rounds_cum_time[[#This Row],[15]]+laps_times[[#This Row],[16]])</f>
        <v>3.4323148148148144E-2</v>
      </c>
      <c r="Z35" s="10">
        <f>IF(ISBLANK(laps_times[[#This Row],[17]]),"DNF",    rounds_cum_time[[#This Row],[16]]+laps_times[[#This Row],[17]])</f>
        <v>3.6439467592592589E-2</v>
      </c>
      <c r="AA35" s="10">
        <f>IF(ISBLANK(laps_times[[#This Row],[18]]),"DNF",    rounds_cum_time[[#This Row],[17]]+laps_times[[#This Row],[18]])</f>
        <v>3.8555787037037034E-2</v>
      </c>
      <c r="AB35" s="10">
        <f>IF(ISBLANK(laps_times[[#This Row],[19]]),"DNF",    rounds_cum_time[[#This Row],[18]]+laps_times[[#This Row],[19]])</f>
        <v>4.0700115740740735E-2</v>
      </c>
      <c r="AC35" s="10">
        <f>IF(ISBLANK(laps_times[[#This Row],[20]]),"DNF",    rounds_cum_time[[#This Row],[19]]+laps_times[[#This Row],[20]])</f>
        <v>4.2824537037037029E-2</v>
      </c>
      <c r="AD35" s="10">
        <f>IF(ISBLANK(laps_times[[#This Row],[21]]),"DNF",    rounds_cum_time[[#This Row],[20]]+laps_times[[#This Row],[21]])</f>
        <v>4.4948611111111106E-2</v>
      </c>
      <c r="AE35" s="10">
        <f>IF(ISBLANK(laps_times[[#This Row],[22]]),"DNF",    rounds_cum_time[[#This Row],[21]]+laps_times[[#This Row],[22]])</f>
        <v>4.7068865740740734E-2</v>
      </c>
      <c r="AF35" s="10">
        <f>IF(ISBLANK(laps_times[[#This Row],[23]]),"DNF",    rounds_cum_time[[#This Row],[22]]+laps_times[[#This Row],[23]])</f>
        <v>4.9215624999999992E-2</v>
      </c>
      <c r="AG35" s="10">
        <f>IF(ISBLANK(laps_times[[#This Row],[24]]),"DNF",    rounds_cum_time[[#This Row],[23]]+laps_times[[#This Row],[24]])</f>
        <v>5.1322222222222214E-2</v>
      </c>
      <c r="AH35" s="10">
        <f>IF(ISBLANK(laps_times[[#This Row],[25]]),"DNF",    rounds_cum_time[[#This Row],[24]]+laps_times[[#This Row],[25]])</f>
        <v>5.3453472222222215E-2</v>
      </c>
      <c r="AI35" s="10">
        <f>IF(ISBLANK(laps_times[[#This Row],[26]]),"DNF",    rounds_cum_time[[#This Row],[25]]+laps_times[[#This Row],[26]])</f>
        <v>5.5603124999999989E-2</v>
      </c>
      <c r="AJ35" s="10">
        <f>IF(ISBLANK(laps_times[[#This Row],[27]]),"DNF",    rounds_cum_time[[#This Row],[26]]+laps_times[[#This Row],[27]])</f>
        <v>5.7747685185185173E-2</v>
      </c>
      <c r="AK35" s="10">
        <f>IF(ISBLANK(laps_times[[#This Row],[28]]),"DNF",    rounds_cum_time[[#This Row],[27]]+laps_times[[#This Row],[28]])</f>
        <v>5.9913657407407395E-2</v>
      </c>
      <c r="AL35" s="10">
        <f>IF(ISBLANK(laps_times[[#This Row],[29]]),"DNF",    rounds_cum_time[[#This Row],[28]]+laps_times[[#This Row],[29]])</f>
        <v>6.205706018518517E-2</v>
      </c>
      <c r="AM35" s="10">
        <f>IF(ISBLANK(laps_times[[#This Row],[30]]),"DNF",    rounds_cum_time[[#This Row],[29]]+laps_times[[#This Row],[30]])</f>
        <v>6.4244791666666648E-2</v>
      </c>
      <c r="AN35" s="10">
        <f>IF(ISBLANK(laps_times[[#This Row],[31]]),"DNF",    rounds_cum_time[[#This Row],[30]]+laps_times[[#This Row],[31]])</f>
        <v>6.6420717592592576E-2</v>
      </c>
      <c r="AO35" s="10">
        <f>IF(ISBLANK(laps_times[[#This Row],[32]]),"DNF",    rounds_cum_time[[#This Row],[31]]+laps_times[[#This Row],[32]])</f>
        <v>6.862407407407406E-2</v>
      </c>
      <c r="AP35" s="10">
        <f>IF(ISBLANK(laps_times[[#This Row],[33]]),"DNF",    rounds_cum_time[[#This Row],[32]]+laps_times[[#This Row],[33]])</f>
        <v>7.0816550925925911E-2</v>
      </c>
      <c r="AQ35" s="10">
        <f>IF(ISBLANK(laps_times[[#This Row],[34]]),"DNF",    rounds_cum_time[[#This Row],[33]]+laps_times[[#This Row],[34]])</f>
        <v>7.302141203703702E-2</v>
      </c>
      <c r="AR35" s="10">
        <f>IF(ISBLANK(laps_times[[#This Row],[35]]),"DNF",    rounds_cum_time[[#This Row],[34]]+laps_times[[#This Row],[35]])</f>
        <v>7.5205439814814798E-2</v>
      </c>
      <c r="AS35" s="10">
        <f>IF(ISBLANK(laps_times[[#This Row],[36]]),"DNF",    rounds_cum_time[[#This Row],[35]]+laps_times[[#This Row],[36]])</f>
        <v>7.7395949074074058E-2</v>
      </c>
      <c r="AT35" s="10">
        <f>IF(ISBLANK(laps_times[[#This Row],[37]]),"DNF",    rounds_cum_time[[#This Row],[36]]+laps_times[[#This Row],[37]])</f>
        <v>7.9591666666666644E-2</v>
      </c>
      <c r="AU35" s="10">
        <f>IF(ISBLANK(laps_times[[#This Row],[38]]),"DNF",    rounds_cum_time[[#This Row],[37]]+laps_times[[#This Row],[38]])</f>
        <v>8.1801157407407385E-2</v>
      </c>
      <c r="AV35" s="10">
        <f>IF(ISBLANK(laps_times[[#This Row],[39]]),"DNF",    rounds_cum_time[[#This Row],[38]]+laps_times[[#This Row],[39]])</f>
        <v>8.3988310185185169E-2</v>
      </c>
      <c r="AW35" s="10">
        <f>IF(ISBLANK(laps_times[[#This Row],[40]]),"DNF",    rounds_cum_time[[#This Row],[39]]+laps_times[[#This Row],[40]])</f>
        <v>8.6177430555555545E-2</v>
      </c>
      <c r="AX35" s="10">
        <f>IF(ISBLANK(laps_times[[#This Row],[41]]),"DNF",    rounds_cum_time[[#This Row],[40]]+laps_times[[#This Row],[41]])</f>
        <v>8.8360995370370357E-2</v>
      </c>
      <c r="AY35" s="10">
        <f>IF(ISBLANK(laps_times[[#This Row],[42]]),"DNF",    rounds_cum_time[[#This Row],[41]]+laps_times[[#This Row],[42]])</f>
        <v>9.0539814814814795E-2</v>
      </c>
      <c r="AZ35" s="10">
        <f>IF(ISBLANK(laps_times[[#This Row],[43]]),"DNF",    rounds_cum_time[[#This Row],[42]]+laps_times[[#This Row],[43]])</f>
        <v>9.2736342592592572E-2</v>
      </c>
      <c r="BA35" s="10">
        <f>IF(ISBLANK(laps_times[[#This Row],[44]]),"DNF",    rounds_cum_time[[#This Row],[43]]+laps_times[[#This Row],[44]])</f>
        <v>9.4963541666666651E-2</v>
      </c>
      <c r="BB35" s="10">
        <f>IF(ISBLANK(laps_times[[#This Row],[45]]),"DNF",    rounds_cum_time[[#This Row],[44]]+laps_times[[#This Row],[45]])</f>
        <v>9.7202430555555538E-2</v>
      </c>
      <c r="BC35" s="10">
        <f>IF(ISBLANK(laps_times[[#This Row],[46]]),"DNF",    rounds_cum_time[[#This Row],[45]]+laps_times[[#This Row],[46]])</f>
        <v>9.9537615740740729E-2</v>
      </c>
      <c r="BD35" s="10">
        <f>IF(ISBLANK(laps_times[[#This Row],[47]]),"DNF",    rounds_cum_time[[#This Row],[46]]+laps_times[[#This Row],[47]])</f>
        <v>0.10179837962962962</v>
      </c>
      <c r="BE35" s="10">
        <f>IF(ISBLANK(laps_times[[#This Row],[48]]),"DNF",    rounds_cum_time[[#This Row],[47]]+laps_times[[#This Row],[48]])</f>
        <v>0.10405902777777777</v>
      </c>
      <c r="BF35" s="10">
        <f>IF(ISBLANK(laps_times[[#This Row],[49]]),"DNF",    rounds_cum_time[[#This Row],[48]]+laps_times[[#This Row],[49]])</f>
        <v>0.10635011574074073</v>
      </c>
      <c r="BG35" s="10">
        <f>IF(ISBLANK(laps_times[[#This Row],[50]]),"DNF",    rounds_cum_time[[#This Row],[49]]+laps_times[[#This Row],[50]])</f>
        <v>0.10866562499999999</v>
      </c>
      <c r="BH35" s="10">
        <f>IF(ISBLANK(laps_times[[#This Row],[51]]),"DNF",    rounds_cum_time[[#This Row],[50]]+laps_times[[#This Row],[51]])</f>
        <v>0.11093634259259258</v>
      </c>
      <c r="BI35" s="10">
        <f>IF(ISBLANK(laps_times[[#This Row],[52]]),"DNF",    rounds_cum_time[[#This Row],[51]]+laps_times[[#This Row],[52]])</f>
        <v>0.11323483796296295</v>
      </c>
      <c r="BJ35" s="10">
        <f>IF(ISBLANK(laps_times[[#This Row],[53]]),"DNF",    rounds_cum_time[[#This Row],[52]]+laps_times[[#This Row],[53]])</f>
        <v>0.11557442129629629</v>
      </c>
      <c r="BK35" s="10">
        <f>IF(ISBLANK(laps_times[[#This Row],[54]]),"DNF",    rounds_cum_time[[#This Row],[53]]+laps_times[[#This Row],[54]])</f>
        <v>0.1178804398148148</v>
      </c>
      <c r="BL35" s="10">
        <f>IF(ISBLANK(laps_times[[#This Row],[55]]),"DNF",    rounds_cum_time[[#This Row],[54]]+laps_times[[#This Row],[55]])</f>
        <v>0.12022453703703702</v>
      </c>
      <c r="BM35" s="10">
        <f>IF(ISBLANK(laps_times[[#This Row],[56]]),"DNF",    rounds_cum_time[[#This Row],[55]]+laps_times[[#This Row],[56]])</f>
        <v>0.1225565972222222</v>
      </c>
      <c r="BN35" s="10">
        <f>IF(ISBLANK(laps_times[[#This Row],[57]]),"DNF",    rounds_cum_time[[#This Row],[56]]+laps_times[[#This Row],[57]])</f>
        <v>0.1248659722222222</v>
      </c>
      <c r="BO35" s="10">
        <f>IF(ISBLANK(laps_times[[#This Row],[58]]),"DNF",    rounds_cum_time[[#This Row],[57]]+laps_times[[#This Row],[58]])</f>
        <v>0.12725358796296293</v>
      </c>
      <c r="BP35" s="10">
        <f>IF(ISBLANK(laps_times[[#This Row],[59]]),"DNF",    rounds_cum_time[[#This Row],[58]]+laps_times[[#This Row],[59]])</f>
        <v>0.12964513888888887</v>
      </c>
      <c r="BQ35" s="10">
        <f>IF(ISBLANK(laps_times[[#This Row],[60]]),"DNF",    rounds_cum_time[[#This Row],[59]]+laps_times[[#This Row],[60]])</f>
        <v>0.13201979166666666</v>
      </c>
      <c r="BR35" s="10">
        <f>IF(ISBLANK(laps_times[[#This Row],[61]]),"DNF",    rounds_cum_time[[#This Row],[60]]+laps_times[[#This Row],[61]])</f>
        <v>0.13441631944444443</v>
      </c>
      <c r="BS35" s="10">
        <f>IF(ISBLANK(laps_times[[#This Row],[62]]),"DNF",    rounds_cum_time[[#This Row],[61]]+laps_times[[#This Row],[62]])</f>
        <v>0.13681886574074073</v>
      </c>
      <c r="BT35" s="10">
        <f>IF(ISBLANK(laps_times[[#This Row],[63]]),"DNF",    rounds_cum_time[[#This Row],[62]]+laps_times[[#This Row],[63]])</f>
        <v>0.13914305555555553</v>
      </c>
    </row>
    <row r="36" spans="2:72" x14ac:dyDescent="0.2">
      <c r="B36" s="5">
        <v>31</v>
      </c>
      <c r="C36" s="1">
        <v>39</v>
      </c>
      <c r="D36" s="1" t="s">
        <v>57</v>
      </c>
      <c r="E36" s="3">
        <v>1967</v>
      </c>
      <c r="F36" s="3" t="s">
        <v>1</v>
      </c>
      <c r="G36" s="3">
        <v>15</v>
      </c>
      <c r="H36" s="1" t="s">
        <v>47</v>
      </c>
      <c r="I36" s="18">
        <v>0.13962824074074073</v>
      </c>
      <c r="J36" s="10">
        <f>laps_times[[#This Row],[1]]</f>
        <v>2.9141203703703707E-3</v>
      </c>
      <c r="K36" s="10">
        <f>IF(ISBLANK(laps_times[[#This Row],[2]]),"DNF",    rounds_cum_time[[#This Row],[1]]+laps_times[[#This Row],[2]])</f>
        <v>5.2273148148148148E-3</v>
      </c>
      <c r="L36" s="10">
        <f>IF(ISBLANK(laps_times[[#This Row],[3]]),"DNF",    rounds_cum_time[[#This Row],[2]]+laps_times[[#This Row],[3]])</f>
        <v>7.5509259259259262E-3</v>
      </c>
      <c r="M36" s="10">
        <f>IF(ISBLANK(laps_times[[#This Row],[4]]),"DNF",    rounds_cum_time[[#This Row],[3]]+laps_times[[#This Row],[4]])</f>
        <v>9.8665509259259262E-3</v>
      </c>
      <c r="N36" s="10">
        <f>IF(ISBLANK(laps_times[[#This Row],[5]]),"DNF",    rounds_cum_time[[#This Row],[4]]+laps_times[[#This Row],[5]])</f>
        <v>1.217673611111111E-2</v>
      </c>
      <c r="O36" s="10">
        <f>IF(ISBLANK(laps_times[[#This Row],[6]]),"DNF",    rounds_cum_time[[#This Row],[5]]+laps_times[[#This Row],[6]])</f>
        <v>1.4459837962962963E-2</v>
      </c>
      <c r="P36" s="10">
        <f>IF(ISBLANK(laps_times[[#This Row],[7]]),"DNF",    rounds_cum_time[[#This Row],[6]]+laps_times[[#This Row],[7]])</f>
        <v>1.6794907407407408E-2</v>
      </c>
      <c r="Q36" s="10">
        <f>IF(ISBLANK(laps_times[[#This Row],[8]]),"DNF",    rounds_cum_time[[#This Row],[7]]+laps_times[[#This Row],[8]])</f>
        <v>1.9096527777777778E-2</v>
      </c>
      <c r="R36" s="10">
        <f>IF(ISBLANK(laps_times[[#This Row],[9]]),"DNF",    rounds_cum_time[[#This Row],[8]]+laps_times[[#This Row],[9]])</f>
        <v>2.1365277777777778E-2</v>
      </c>
      <c r="S36" s="10">
        <f>IF(ISBLANK(laps_times[[#This Row],[10]]),"DNF",    rounds_cum_time[[#This Row],[9]]+laps_times[[#This Row],[10]])</f>
        <v>2.361423611111111E-2</v>
      </c>
      <c r="T36" s="10">
        <f>IF(ISBLANK(laps_times[[#This Row],[11]]),"DNF",    rounds_cum_time[[#This Row],[10]]+laps_times[[#This Row],[11]])</f>
        <v>2.5903240740740741E-2</v>
      </c>
      <c r="U36" s="10">
        <f>IF(ISBLANK(laps_times[[#This Row],[12]]),"DNF",    rounds_cum_time[[#This Row],[11]]+laps_times[[#This Row],[12]])</f>
        <v>2.8185300925925926E-2</v>
      </c>
      <c r="V36" s="10">
        <f>IF(ISBLANK(laps_times[[#This Row],[13]]),"DNF",    rounds_cum_time[[#This Row],[12]]+laps_times[[#This Row],[13]])</f>
        <v>3.0468402777777778E-2</v>
      </c>
      <c r="W36" s="10">
        <f>IF(ISBLANK(laps_times[[#This Row],[14]]),"DNF",    rounds_cum_time[[#This Row],[13]]+laps_times[[#This Row],[14]])</f>
        <v>3.2733333333333337E-2</v>
      </c>
      <c r="X36" s="10">
        <f>IF(ISBLANK(laps_times[[#This Row],[15]]),"DNF",    rounds_cum_time[[#This Row],[14]]+laps_times[[#This Row],[15]])</f>
        <v>3.5495023148148154E-2</v>
      </c>
      <c r="Y36" s="10">
        <f>IF(ISBLANK(laps_times[[#This Row],[16]]),"DNF",    rounds_cum_time[[#This Row],[15]]+laps_times[[#This Row],[16]])</f>
        <v>3.7667129629629634E-2</v>
      </c>
      <c r="Z36" s="10">
        <f>IF(ISBLANK(laps_times[[#This Row],[17]]),"DNF",    rounds_cum_time[[#This Row],[16]]+laps_times[[#This Row],[17]])</f>
        <v>3.9830208333333339E-2</v>
      </c>
      <c r="AA36" s="10">
        <f>IF(ISBLANK(laps_times[[#This Row],[18]]),"DNF",    rounds_cum_time[[#This Row],[17]]+laps_times[[#This Row],[18]])</f>
        <v>4.1998495370370377E-2</v>
      </c>
      <c r="AB36" s="10">
        <f>IF(ISBLANK(laps_times[[#This Row],[19]]),"DNF",    rounds_cum_time[[#This Row],[18]]+laps_times[[#This Row],[19]])</f>
        <v>4.4137615740740745E-2</v>
      </c>
      <c r="AC36" s="10">
        <f>IF(ISBLANK(laps_times[[#This Row],[20]]),"DNF",    rounds_cum_time[[#This Row],[19]]+laps_times[[#This Row],[20]])</f>
        <v>4.6276273148148153E-2</v>
      </c>
      <c r="AD36" s="10">
        <f>IF(ISBLANK(laps_times[[#This Row],[21]]),"DNF",    rounds_cum_time[[#This Row],[20]]+laps_times[[#This Row],[21]])</f>
        <v>4.8417245370370378E-2</v>
      </c>
      <c r="AE36" s="10">
        <f>IF(ISBLANK(laps_times[[#This Row],[22]]),"DNF",    rounds_cum_time[[#This Row],[21]]+laps_times[[#This Row],[22]])</f>
        <v>5.0568402777777785E-2</v>
      </c>
      <c r="AF36" s="10">
        <f>IF(ISBLANK(laps_times[[#This Row],[23]]),"DNF",    rounds_cum_time[[#This Row],[22]]+laps_times[[#This Row],[23]])</f>
        <v>5.275034722222223E-2</v>
      </c>
      <c r="AG36" s="10">
        <f>IF(ISBLANK(laps_times[[#This Row],[24]]),"DNF",    rounds_cum_time[[#This Row],[23]]+laps_times[[#This Row],[24]])</f>
        <v>5.4979745370370377E-2</v>
      </c>
      <c r="AH36" s="10">
        <f>IF(ISBLANK(laps_times[[#This Row],[25]]),"DNF",    rounds_cum_time[[#This Row],[24]]+laps_times[[#This Row],[25]])</f>
        <v>5.7192708333333342E-2</v>
      </c>
      <c r="AI36" s="10">
        <f>IF(ISBLANK(laps_times[[#This Row],[26]]),"DNF",    rounds_cum_time[[#This Row],[25]]+laps_times[[#This Row],[26]])</f>
        <v>5.9407060185185191E-2</v>
      </c>
      <c r="AJ36" s="10">
        <f>IF(ISBLANK(laps_times[[#This Row],[27]]),"DNF",    rounds_cum_time[[#This Row],[26]]+laps_times[[#This Row],[27]])</f>
        <v>6.1645138888888895E-2</v>
      </c>
      <c r="AK36" s="10">
        <f>IF(ISBLANK(laps_times[[#This Row],[28]]),"DNF",    rounds_cum_time[[#This Row],[27]]+laps_times[[#This Row],[28]])</f>
        <v>6.3836342592592604E-2</v>
      </c>
      <c r="AL36" s="10">
        <f>IF(ISBLANK(laps_times[[#This Row],[29]]),"DNF",    rounds_cum_time[[#This Row],[28]]+laps_times[[#This Row],[29]])</f>
        <v>6.6021875000000008E-2</v>
      </c>
      <c r="AM36" s="10">
        <f>IF(ISBLANK(laps_times[[#This Row],[30]]),"DNF",    rounds_cum_time[[#This Row],[29]]+laps_times[[#This Row],[30]])</f>
        <v>6.8227314814814824E-2</v>
      </c>
      <c r="AN36" s="10">
        <f>IF(ISBLANK(laps_times[[#This Row],[31]]),"DNF",    rounds_cum_time[[#This Row],[30]]+laps_times[[#This Row],[31]])</f>
        <v>7.0409027777777786E-2</v>
      </c>
      <c r="AO36" s="10">
        <f>IF(ISBLANK(laps_times[[#This Row],[32]]),"DNF",    rounds_cum_time[[#This Row],[31]]+laps_times[[#This Row],[32]])</f>
        <v>7.2602893518518521E-2</v>
      </c>
      <c r="AP36" s="10">
        <f>IF(ISBLANK(laps_times[[#This Row],[33]]),"DNF",    rounds_cum_time[[#This Row],[32]]+laps_times[[#This Row],[33]])</f>
        <v>7.4831365740740743E-2</v>
      </c>
      <c r="AQ36" s="10">
        <f>IF(ISBLANK(laps_times[[#This Row],[34]]),"DNF",    rounds_cum_time[[#This Row],[33]]+laps_times[[#This Row],[34]])</f>
        <v>7.7135532407407406E-2</v>
      </c>
      <c r="AR36" s="10">
        <f>IF(ISBLANK(laps_times[[#This Row],[35]]),"DNF",    rounds_cum_time[[#This Row],[34]]+laps_times[[#This Row],[35]])</f>
        <v>7.9360995370370363E-2</v>
      </c>
      <c r="AS36" s="10">
        <f>IF(ISBLANK(laps_times[[#This Row],[36]]),"DNF",    rounds_cum_time[[#This Row],[35]]+laps_times[[#This Row],[36]])</f>
        <v>8.1550925925925916E-2</v>
      </c>
      <c r="AT36" s="10">
        <f>IF(ISBLANK(laps_times[[#This Row],[37]]),"DNF",    rounds_cum_time[[#This Row],[36]]+laps_times[[#This Row],[37]])</f>
        <v>8.3760879629629623E-2</v>
      </c>
      <c r="AU36" s="10">
        <f>IF(ISBLANK(laps_times[[#This Row],[38]]),"DNF",    rounds_cum_time[[#This Row],[37]]+laps_times[[#This Row],[38]])</f>
        <v>8.5953356481481474E-2</v>
      </c>
      <c r="AV36" s="10">
        <f>IF(ISBLANK(laps_times[[#This Row],[39]]),"DNF",    rounds_cum_time[[#This Row],[38]]+laps_times[[#This Row],[39]])</f>
        <v>8.8136805555555545E-2</v>
      </c>
      <c r="AW36" s="10">
        <f>IF(ISBLANK(laps_times[[#This Row],[40]]),"DNF",    rounds_cum_time[[#This Row],[39]]+laps_times[[#This Row],[40]])</f>
        <v>9.0314236111111099E-2</v>
      </c>
      <c r="AX36" s="10">
        <f>IF(ISBLANK(laps_times[[#This Row],[41]]),"DNF",    rounds_cum_time[[#This Row],[40]]+laps_times[[#This Row],[41]])</f>
        <v>9.2487384259259245E-2</v>
      </c>
      <c r="AY36" s="10">
        <f>IF(ISBLANK(laps_times[[#This Row],[42]]),"DNF",    rounds_cum_time[[#This Row],[41]]+laps_times[[#This Row],[42]])</f>
        <v>9.4675231481481464E-2</v>
      </c>
      <c r="AZ36" s="10">
        <f>IF(ISBLANK(laps_times[[#This Row],[43]]),"DNF",    rounds_cum_time[[#This Row],[42]]+laps_times[[#This Row],[43]])</f>
        <v>9.6865856481481466E-2</v>
      </c>
      <c r="BA36" s="10">
        <f>IF(ISBLANK(laps_times[[#This Row],[44]]),"DNF",    rounds_cum_time[[#This Row],[43]]+laps_times[[#This Row],[44]])</f>
        <v>9.9083333333333315E-2</v>
      </c>
      <c r="BB36" s="10">
        <f>IF(ISBLANK(laps_times[[#This Row],[45]]),"DNF",    rounds_cum_time[[#This Row],[44]]+laps_times[[#This Row],[45]])</f>
        <v>0.10115381944444443</v>
      </c>
      <c r="BC36" s="10">
        <f>IF(ISBLANK(laps_times[[#This Row],[46]]),"DNF",    rounds_cum_time[[#This Row],[45]]+laps_times[[#This Row],[46]])</f>
        <v>0.10327581018518517</v>
      </c>
      <c r="BD36" s="10">
        <f>IF(ISBLANK(laps_times[[#This Row],[47]]),"DNF",    rounds_cum_time[[#This Row],[46]]+laps_times[[#This Row],[47]])</f>
        <v>0.10540196759259257</v>
      </c>
      <c r="BE36" s="10">
        <f>IF(ISBLANK(laps_times[[#This Row],[48]]),"DNF",    rounds_cum_time[[#This Row],[47]]+laps_times[[#This Row],[48]])</f>
        <v>0.10750416666666665</v>
      </c>
      <c r="BF36" s="10">
        <f>IF(ISBLANK(laps_times[[#This Row],[49]]),"DNF",    rounds_cum_time[[#This Row],[48]]+laps_times[[#This Row],[49]])</f>
        <v>0.10957442129629628</v>
      </c>
      <c r="BG36" s="10">
        <f>IF(ISBLANK(laps_times[[#This Row],[50]]),"DNF",    rounds_cum_time[[#This Row],[49]]+laps_times[[#This Row],[50]])</f>
        <v>0.1116991898148148</v>
      </c>
      <c r="BH36" s="10">
        <f>IF(ISBLANK(laps_times[[#This Row],[51]]),"DNF",    rounds_cum_time[[#This Row],[50]]+laps_times[[#This Row],[51]])</f>
        <v>0.11376365740740739</v>
      </c>
      <c r="BI36" s="10">
        <f>IF(ISBLANK(laps_times[[#This Row],[52]]),"DNF",    rounds_cum_time[[#This Row],[51]]+laps_times[[#This Row],[52]])</f>
        <v>0.11581550925925924</v>
      </c>
      <c r="BJ36" s="10">
        <f>IF(ISBLANK(laps_times[[#This Row],[53]]),"DNF",    rounds_cum_time[[#This Row],[52]]+laps_times[[#This Row],[53]])</f>
        <v>0.11790706018518517</v>
      </c>
      <c r="BK36" s="10">
        <f>IF(ISBLANK(laps_times[[#This Row],[54]]),"DNF",    rounds_cum_time[[#This Row],[53]]+laps_times[[#This Row],[54]])</f>
        <v>0.12003287037037035</v>
      </c>
      <c r="BL36" s="10">
        <f>IF(ISBLANK(laps_times[[#This Row],[55]]),"DNF",    rounds_cum_time[[#This Row],[54]]+laps_times[[#This Row],[55]])</f>
        <v>0.12219224537037035</v>
      </c>
      <c r="BM36" s="10">
        <f>IF(ISBLANK(laps_times[[#This Row],[56]]),"DNF",    rounds_cum_time[[#This Row],[55]]+laps_times[[#This Row],[56]])</f>
        <v>0.12434699074074072</v>
      </c>
      <c r="BN36" s="10">
        <f>IF(ISBLANK(laps_times[[#This Row],[57]]),"DNF",    rounds_cum_time[[#This Row],[56]]+laps_times[[#This Row],[57]])</f>
        <v>0.1265171296296296</v>
      </c>
      <c r="BO36" s="10">
        <f>IF(ISBLANK(laps_times[[#This Row],[58]]),"DNF",    rounds_cum_time[[#This Row],[57]]+laps_times[[#This Row],[58]])</f>
        <v>0.12872731481481478</v>
      </c>
      <c r="BP36" s="10">
        <f>IF(ISBLANK(laps_times[[#This Row],[59]]),"DNF",    rounds_cum_time[[#This Row],[58]]+laps_times[[#This Row],[59]])</f>
        <v>0.13090578703703701</v>
      </c>
      <c r="BQ36" s="10">
        <f>IF(ISBLANK(laps_times[[#This Row],[60]]),"DNF",    rounds_cum_time[[#This Row],[59]]+laps_times[[#This Row],[60]])</f>
        <v>0.13305856481481479</v>
      </c>
      <c r="BR36" s="10">
        <f>IF(ISBLANK(laps_times[[#This Row],[61]]),"DNF",    rounds_cum_time[[#This Row],[60]]+laps_times[[#This Row],[61]])</f>
        <v>0.135243287037037</v>
      </c>
      <c r="BS36" s="10">
        <f>IF(ISBLANK(laps_times[[#This Row],[62]]),"DNF",    rounds_cum_time[[#This Row],[61]]+laps_times[[#This Row],[62]])</f>
        <v>0.13747210648148145</v>
      </c>
      <c r="BT36" s="10">
        <f>IF(ISBLANK(laps_times[[#This Row],[63]]),"DNF",    rounds_cum_time[[#This Row],[62]]+laps_times[[#This Row],[63]])</f>
        <v>0.13962835648148145</v>
      </c>
    </row>
    <row r="37" spans="2:72" x14ac:dyDescent="0.2">
      <c r="B37" s="5">
        <v>32</v>
      </c>
      <c r="C37" s="1">
        <v>130</v>
      </c>
      <c r="D37" s="1" t="s">
        <v>58</v>
      </c>
      <c r="E37" s="3">
        <v>1977</v>
      </c>
      <c r="F37" s="3" t="s">
        <v>8</v>
      </c>
      <c r="G37" s="3">
        <v>14</v>
      </c>
      <c r="H37" s="1" t="s">
        <v>59</v>
      </c>
      <c r="I37" s="18">
        <v>0.14019282407407407</v>
      </c>
      <c r="J37" s="10">
        <f>laps_times[[#This Row],[1]]</f>
        <v>2.6459490740740736E-3</v>
      </c>
      <c r="K37" s="10">
        <f>IF(ISBLANK(laps_times[[#This Row],[2]]),"DNF",    rounds_cum_time[[#This Row],[1]]+laps_times[[#This Row],[2]])</f>
        <v>4.6972222222222216E-3</v>
      </c>
      <c r="L37" s="10">
        <f>IF(ISBLANK(laps_times[[#This Row],[3]]),"DNF",    rounds_cum_time[[#This Row],[2]]+laps_times[[#This Row],[3]])</f>
        <v>6.7391203703703693E-3</v>
      </c>
      <c r="M37" s="10">
        <f>IF(ISBLANK(laps_times[[#This Row],[4]]),"DNF",    rounds_cum_time[[#This Row],[3]]+laps_times[[#This Row],[4]])</f>
        <v>8.7717592592592587E-3</v>
      </c>
      <c r="N37" s="10">
        <f>IF(ISBLANK(laps_times[[#This Row],[5]]),"DNF",    rounds_cum_time[[#This Row],[4]]+laps_times[[#This Row],[5]])</f>
        <v>1.0872337962962962E-2</v>
      </c>
      <c r="O37" s="10">
        <f>IF(ISBLANK(laps_times[[#This Row],[6]]),"DNF",    rounds_cum_time[[#This Row],[5]]+laps_times[[#This Row],[6]])</f>
        <v>1.2965162037037035E-2</v>
      </c>
      <c r="P37" s="10">
        <f>IF(ISBLANK(laps_times[[#This Row],[7]]),"DNF",    rounds_cum_time[[#This Row],[6]]+laps_times[[#This Row],[7]])</f>
        <v>1.5069675925925924E-2</v>
      </c>
      <c r="Q37" s="10">
        <f>IF(ISBLANK(laps_times[[#This Row],[8]]),"DNF",    rounds_cum_time[[#This Row],[7]]+laps_times[[#This Row],[8]])</f>
        <v>1.7155902777777777E-2</v>
      </c>
      <c r="R37" s="10">
        <f>IF(ISBLANK(laps_times[[#This Row],[9]]),"DNF",    rounds_cum_time[[#This Row],[8]]+laps_times[[#This Row],[9]])</f>
        <v>1.9240624999999997E-2</v>
      </c>
      <c r="S37" s="10">
        <f>IF(ISBLANK(laps_times[[#This Row],[10]]),"DNF",    rounds_cum_time[[#This Row],[9]]+laps_times[[#This Row],[10]])</f>
        <v>2.1299421296296292E-2</v>
      </c>
      <c r="T37" s="10">
        <f>IF(ISBLANK(laps_times[[#This Row],[11]]),"DNF",    rounds_cum_time[[#This Row],[10]]+laps_times[[#This Row],[11]])</f>
        <v>2.3398032407407402E-2</v>
      </c>
      <c r="U37" s="10">
        <f>IF(ISBLANK(laps_times[[#This Row],[12]]),"DNF",    rounds_cum_time[[#This Row],[11]]+laps_times[[#This Row],[12]])</f>
        <v>2.546655092592592E-2</v>
      </c>
      <c r="V37" s="10">
        <f>IF(ISBLANK(laps_times[[#This Row],[13]]),"DNF",    rounds_cum_time[[#This Row],[12]]+laps_times[[#This Row],[13]])</f>
        <v>2.750393518518518E-2</v>
      </c>
      <c r="W37" s="10">
        <f>IF(ISBLANK(laps_times[[#This Row],[14]]),"DNF",    rounds_cum_time[[#This Row],[13]]+laps_times[[#This Row],[14]])</f>
        <v>2.9565856481481478E-2</v>
      </c>
      <c r="X37" s="10">
        <f>IF(ISBLANK(laps_times[[#This Row],[15]]),"DNF",    rounds_cum_time[[#This Row],[14]]+laps_times[[#This Row],[15]])</f>
        <v>3.1658912037037031E-2</v>
      </c>
      <c r="Y37" s="10">
        <f>IF(ISBLANK(laps_times[[#This Row],[16]]),"DNF",    rounds_cum_time[[#This Row],[15]]+laps_times[[#This Row],[16]])</f>
        <v>3.3694097222222219E-2</v>
      </c>
      <c r="Z37" s="10">
        <f>IF(ISBLANK(laps_times[[#This Row],[17]]),"DNF",    rounds_cum_time[[#This Row],[16]]+laps_times[[#This Row],[17]])</f>
        <v>3.5758564814814812E-2</v>
      </c>
      <c r="AA37" s="10">
        <f>IF(ISBLANK(laps_times[[#This Row],[18]]),"DNF",    rounds_cum_time[[#This Row],[17]]+laps_times[[#This Row],[18]])</f>
        <v>3.7796180555555552E-2</v>
      </c>
      <c r="AB37" s="10">
        <f>IF(ISBLANK(laps_times[[#This Row],[19]]),"DNF",    rounds_cum_time[[#This Row],[18]]+laps_times[[#This Row],[19]])</f>
        <v>3.9820833333333326E-2</v>
      </c>
      <c r="AC37" s="10">
        <f>IF(ISBLANK(laps_times[[#This Row],[20]]),"DNF",    rounds_cum_time[[#This Row],[19]]+laps_times[[#This Row],[20]])</f>
        <v>4.1899305555555551E-2</v>
      </c>
      <c r="AD37" s="10">
        <f>IF(ISBLANK(laps_times[[#This Row],[21]]),"DNF",    rounds_cum_time[[#This Row],[20]]+laps_times[[#This Row],[21]])</f>
        <v>4.396527777777777E-2</v>
      </c>
      <c r="AE37" s="10">
        <f>IF(ISBLANK(laps_times[[#This Row],[22]]),"DNF",    rounds_cum_time[[#This Row],[21]]+laps_times[[#This Row],[22]])</f>
        <v>4.6020138888888881E-2</v>
      </c>
      <c r="AF37" s="10">
        <f>IF(ISBLANK(laps_times[[#This Row],[23]]),"DNF",    rounds_cum_time[[#This Row],[22]]+laps_times[[#This Row],[23]])</f>
        <v>4.8055555555555546E-2</v>
      </c>
      <c r="AG37" s="10">
        <f>IF(ISBLANK(laps_times[[#This Row],[24]]),"DNF",    rounds_cum_time[[#This Row],[23]]+laps_times[[#This Row],[24]])</f>
        <v>5.0128703703703696E-2</v>
      </c>
      <c r="AH37" s="10">
        <f>IF(ISBLANK(laps_times[[#This Row],[25]]),"DNF",    rounds_cum_time[[#This Row],[24]]+laps_times[[#This Row],[25]])</f>
        <v>5.2191435185185181E-2</v>
      </c>
      <c r="AI37" s="10">
        <f>IF(ISBLANK(laps_times[[#This Row],[26]]),"DNF",    rounds_cum_time[[#This Row],[25]]+laps_times[[#This Row],[26]])</f>
        <v>5.4342592592592588E-2</v>
      </c>
      <c r="AJ37" s="10">
        <f>IF(ISBLANK(laps_times[[#This Row],[27]]),"DNF",    rounds_cum_time[[#This Row],[26]]+laps_times[[#This Row],[27]])</f>
        <v>5.6425231481481479E-2</v>
      </c>
      <c r="AK37" s="10">
        <f>IF(ISBLANK(laps_times[[#This Row],[28]]),"DNF",    rounds_cum_time[[#This Row],[27]]+laps_times[[#This Row],[28]])</f>
        <v>5.8531597222222218E-2</v>
      </c>
      <c r="AL37" s="10">
        <f>IF(ISBLANK(laps_times[[#This Row],[29]]),"DNF",    rounds_cum_time[[#This Row],[28]]+laps_times[[#This Row],[29]])</f>
        <v>6.0650115740740737E-2</v>
      </c>
      <c r="AM37" s="10">
        <f>IF(ISBLANK(laps_times[[#This Row],[30]]),"DNF",    rounds_cum_time[[#This Row],[29]]+laps_times[[#This Row],[30]])</f>
        <v>6.272326388888888E-2</v>
      </c>
      <c r="AN37" s="10">
        <f>IF(ISBLANK(laps_times[[#This Row],[31]]),"DNF",    rounds_cum_time[[#This Row],[30]]+laps_times[[#This Row],[31]])</f>
        <v>6.4794907407407398E-2</v>
      </c>
      <c r="AO37" s="10">
        <f>IF(ISBLANK(laps_times[[#This Row],[32]]),"DNF",    rounds_cum_time[[#This Row],[31]]+laps_times[[#This Row],[32]])</f>
        <v>6.6892129629629621E-2</v>
      </c>
      <c r="AP37" s="10">
        <f>IF(ISBLANK(laps_times[[#This Row],[33]]),"DNF",    rounds_cum_time[[#This Row],[32]]+laps_times[[#This Row],[33]])</f>
        <v>6.8973379629629628E-2</v>
      </c>
      <c r="AQ37" s="10">
        <f>IF(ISBLANK(laps_times[[#This Row],[34]]),"DNF",    rounds_cum_time[[#This Row],[33]]+laps_times[[#This Row],[34]])</f>
        <v>7.1114004629629621E-2</v>
      </c>
      <c r="AR37" s="10">
        <f>IF(ISBLANK(laps_times[[#This Row],[35]]),"DNF",    rounds_cum_time[[#This Row],[34]]+laps_times[[#This Row],[35]])</f>
        <v>7.3297685185185174E-2</v>
      </c>
      <c r="AS37" s="10">
        <f>IF(ISBLANK(laps_times[[#This Row],[36]]),"DNF",    rounds_cum_time[[#This Row],[35]]+laps_times[[#This Row],[36]])</f>
        <v>7.5458564814814805E-2</v>
      </c>
      <c r="AT37" s="10">
        <f>IF(ISBLANK(laps_times[[#This Row],[37]]),"DNF",    rounds_cum_time[[#This Row],[36]]+laps_times[[#This Row],[37]])</f>
        <v>7.7651620370370364E-2</v>
      </c>
      <c r="AU37" s="10">
        <f>IF(ISBLANK(laps_times[[#This Row],[38]]),"DNF",    rounds_cum_time[[#This Row],[37]]+laps_times[[#This Row],[38]])</f>
        <v>7.9879050925925926E-2</v>
      </c>
      <c r="AV37" s="10">
        <f>IF(ISBLANK(laps_times[[#This Row],[39]]),"DNF",    rounds_cum_time[[#This Row],[38]]+laps_times[[#This Row],[39]])</f>
        <v>8.2064814814814813E-2</v>
      </c>
      <c r="AW37" s="10">
        <f>IF(ISBLANK(laps_times[[#This Row],[40]]),"DNF",    rounds_cum_time[[#This Row],[39]]+laps_times[[#This Row],[40]])</f>
        <v>8.4287500000000001E-2</v>
      </c>
      <c r="AX37" s="10">
        <f>IF(ISBLANK(laps_times[[#This Row],[41]]),"DNF",    rounds_cum_time[[#This Row],[40]]+laps_times[[#This Row],[41]])</f>
        <v>8.6539467592592595E-2</v>
      </c>
      <c r="AY37" s="10">
        <f>IF(ISBLANK(laps_times[[#This Row],[42]]),"DNF",    rounds_cum_time[[#This Row],[41]]+laps_times[[#This Row],[42]])</f>
        <v>8.8848726851851856E-2</v>
      </c>
      <c r="AZ37" s="10">
        <f>IF(ISBLANK(laps_times[[#This Row],[43]]),"DNF",    rounds_cum_time[[#This Row],[42]]+laps_times[[#This Row],[43]])</f>
        <v>9.1051504629629632E-2</v>
      </c>
      <c r="BA37" s="10">
        <f>IF(ISBLANK(laps_times[[#This Row],[44]]),"DNF",    rounds_cum_time[[#This Row],[43]]+laps_times[[#This Row],[44]])</f>
        <v>9.325E-2</v>
      </c>
      <c r="BB37" s="10">
        <f>IF(ISBLANK(laps_times[[#This Row],[45]]),"DNF",    rounds_cum_time[[#This Row],[44]]+laps_times[[#This Row],[45]])</f>
        <v>9.5532060185185189E-2</v>
      </c>
      <c r="BC37" s="10">
        <f>IF(ISBLANK(laps_times[[#This Row],[46]]),"DNF",    rounds_cum_time[[#This Row],[45]]+laps_times[[#This Row],[46]])</f>
        <v>9.7817939814814819E-2</v>
      </c>
      <c r="BD37" s="10">
        <f>IF(ISBLANK(laps_times[[#This Row],[47]]),"DNF",    rounds_cum_time[[#This Row],[46]]+laps_times[[#This Row],[47]])</f>
        <v>0.10013888888888889</v>
      </c>
      <c r="BE37" s="10">
        <f>IF(ISBLANK(laps_times[[#This Row],[48]]),"DNF",    rounds_cum_time[[#This Row],[47]]+laps_times[[#This Row],[48]])</f>
        <v>0.10263009259259259</v>
      </c>
      <c r="BF37" s="10">
        <f>IF(ISBLANK(laps_times[[#This Row],[49]]),"DNF",    rounds_cum_time[[#This Row],[48]]+laps_times[[#This Row],[49]])</f>
        <v>0.10499456018518519</v>
      </c>
      <c r="BG37" s="10">
        <f>IF(ISBLANK(laps_times[[#This Row],[50]]),"DNF",    rounds_cum_time[[#This Row],[49]]+laps_times[[#This Row],[50]])</f>
        <v>0.10735567129629629</v>
      </c>
      <c r="BH37" s="10">
        <f>IF(ISBLANK(laps_times[[#This Row],[51]]),"DNF",    rounds_cum_time[[#This Row],[50]]+laps_times[[#This Row],[51]])</f>
        <v>0.10981770833333333</v>
      </c>
      <c r="BI37" s="10">
        <f>IF(ISBLANK(laps_times[[#This Row],[52]]),"DNF",    rounds_cum_time[[#This Row],[51]]+laps_times[[#This Row],[52]])</f>
        <v>0.11225717592592592</v>
      </c>
      <c r="BJ37" s="10">
        <f>IF(ISBLANK(laps_times[[#This Row],[53]]),"DNF",    rounds_cum_time[[#This Row],[52]]+laps_times[[#This Row],[53]])</f>
        <v>0.11468564814814815</v>
      </c>
      <c r="BK37" s="10">
        <f>IF(ISBLANK(laps_times[[#This Row],[54]]),"DNF",    rounds_cum_time[[#This Row],[53]]+laps_times[[#This Row],[54]])</f>
        <v>0.11807256944444444</v>
      </c>
      <c r="BL37" s="10">
        <f>IF(ISBLANK(laps_times[[#This Row],[55]]),"DNF",    rounds_cum_time[[#This Row],[54]]+laps_times[[#This Row],[55]])</f>
        <v>0.12059907407407407</v>
      </c>
      <c r="BM37" s="10">
        <f>IF(ISBLANK(laps_times[[#This Row],[56]]),"DNF",    rounds_cum_time[[#This Row],[55]]+laps_times[[#This Row],[56]])</f>
        <v>0.12297743055555554</v>
      </c>
      <c r="BN37" s="10">
        <f>IF(ISBLANK(laps_times[[#This Row],[57]]),"DNF",    rounds_cum_time[[#This Row],[56]]+laps_times[[#This Row],[57]])</f>
        <v>0.1253511574074074</v>
      </c>
      <c r="BO37" s="10">
        <f>IF(ISBLANK(laps_times[[#This Row],[58]]),"DNF",    rounds_cum_time[[#This Row],[57]]+laps_times[[#This Row],[58]])</f>
        <v>0.1277091435185185</v>
      </c>
      <c r="BP37" s="10">
        <f>IF(ISBLANK(laps_times[[#This Row],[59]]),"DNF",    rounds_cum_time[[#This Row],[58]]+laps_times[[#This Row],[59]])</f>
        <v>0.13022858796296294</v>
      </c>
      <c r="BQ37" s="10">
        <f>IF(ISBLANK(laps_times[[#This Row],[60]]),"DNF",    rounds_cum_time[[#This Row],[59]]+laps_times[[#This Row],[60]])</f>
        <v>0.13269652777777774</v>
      </c>
      <c r="BR37" s="10">
        <f>IF(ISBLANK(laps_times[[#This Row],[61]]),"DNF",    rounds_cum_time[[#This Row],[60]]+laps_times[[#This Row],[61]])</f>
        <v>0.13517673611111108</v>
      </c>
      <c r="BS37" s="10">
        <f>IF(ISBLANK(laps_times[[#This Row],[62]]),"DNF",    rounds_cum_time[[#This Row],[61]]+laps_times[[#This Row],[62]])</f>
        <v>0.13771550925925924</v>
      </c>
      <c r="BT37" s="10">
        <f>IF(ISBLANK(laps_times[[#This Row],[63]]),"DNF",    rounds_cum_time[[#This Row],[62]]+laps_times[[#This Row],[63]])</f>
        <v>0.14019328703703701</v>
      </c>
    </row>
    <row r="38" spans="2:72" x14ac:dyDescent="0.2">
      <c r="B38" s="5">
        <v>33</v>
      </c>
      <c r="C38" s="1">
        <v>48</v>
      </c>
      <c r="D38" s="1" t="s">
        <v>60</v>
      </c>
      <c r="E38" s="3">
        <v>1980</v>
      </c>
      <c r="F38" s="3" t="s">
        <v>8</v>
      </c>
      <c r="G38" s="3">
        <v>15</v>
      </c>
      <c r="H38" s="1" t="s">
        <v>61</v>
      </c>
      <c r="I38" s="18">
        <v>0.14080115740740742</v>
      </c>
      <c r="J38" s="10">
        <f>laps_times[[#This Row],[1]]</f>
        <v>2.343287037037037E-3</v>
      </c>
      <c r="K38" s="10">
        <f>IF(ISBLANK(laps_times[[#This Row],[2]]),"DNF",    rounds_cum_time[[#This Row],[1]]+laps_times[[#This Row],[2]])</f>
        <v>4.2315972222222225E-3</v>
      </c>
      <c r="L38" s="10">
        <f>IF(ISBLANK(laps_times[[#This Row],[3]]),"DNF",    rounds_cum_time[[#This Row],[2]]+laps_times[[#This Row],[3]])</f>
        <v>6.0768518518518524E-3</v>
      </c>
      <c r="M38" s="10">
        <f>IF(ISBLANK(laps_times[[#This Row],[4]]),"DNF",    rounds_cum_time[[#This Row],[3]]+laps_times[[#This Row],[4]])</f>
        <v>7.9938657407407406E-3</v>
      </c>
      <c r="N38" s="10">
        <f>IF(ISBLANK(laps_times[[#This Row],[5]]),"DNF",    rounds_cum_time[[#This Row],[4]]+laps_times[[#This Row],[5]])</f>
        <v>9.9332175925925924E-3</v>
      </c>
      <c r="O38" s="10">
        <f>IF(ISBLANK(laps_times[[#This Row],[6]]),"DNF",    rounds_cum_time[[#This Row],[5]]+laps_times[[#This Row],[6]])</f>
        <v>1.1871643518518517E-2</v>
      </c>
      <c r="P38" s="10">
        <f>IF(ISBLANK(laps_times[[#This Row],[7]]),"DNF",    rounds_cum_time[[#This Row],[6]]+laps_times[[#This Row],[7]])</f>
        <v>1.3815509259259258E-2</v>
      </c>
      <c r="Q38" s="10">
        <f>IF(ISBLANK(laps_times[[#This Row],[8]]),"DNF",    rounds_cum_time[[#This Row],[7]]+laps_times[[#This Row],[8]])</f>
        <v>1.5733449074074073E-2</v>
      </c>
      <c r="R38" s="10">
        <f>IF(ISBLANK(laps_times[[#This Row],[9]]),"DNF",    rounds_cum_time[[#This Row],[8]]+laps_times[[#This Row],[9]])</f>
        <v>1.7643171296296296E-2</v>
      </c>
      <c r="S38" s="10">
        <f>IF(ISBLANK(laps_times[[#This Row],[10]]),"DNF",    rounds_cum_time[[#This Row],[9]]+laps_times[[#This Row],[10]])</f>
        <v>1.9575231481481482E-2</v>
      </c>
      <c r="T38" s="10">
        <f>IF(ISBLANK(laps_times[[#This Row],[11]]),"DNF",    rounds_cum_time[[#This Row],[10]]+laps_times[[#This Row],[11]])</f>
        <v>2.1499305555555556E-2</v>
      </c>
      <c r="U38" s="10">
        <f>IF(ISBLANK(laps_times[[#This Row],[12]]),"DNF",    rounds_cum_time[[#This Row],[11]]+laps_times[[#This Row],[12]])</f>
        <v>2.3430324074074076E-2</v>
      </c>
      <c r="V38" s="10">
        <f>IF(ISBLANK(laps_times[[#This Row],[13]]),"DNF",    rounds_cum_time[[#This Row],[12]]+laps_times[[#This Row],[13]])</f>
        <v>2.5324189814814817E-2</v>
      </c>
      <c r="W38" s="10">
        <f>IF(ISBLANK(laps_times[[#This Row],[14]]),"DNF",    rounds_cum_time[[#This Row],[13]]+laps_times[[#This Row],[14]])</f>
        <v>2.7216666666666667E-2</v>
      </c>
      <c r="X38" s="10">
        <f>IF(ISBLANK(laps_times[[#This Row],[15]]),"DNF",    rounds_cum_time[[#This Row],[14]]+laps_times[[#This Row],[15]])</f>
        <v>2.9152546296296294E-2</v>
      </c>
      <c r="Y38" s="10">
        <f>IF(ISBLANK(laps_times[[#This Row],[16]]),"DNF",    rounds_cum_time[[#This Row],[15]]+laps_times[[#This Row],[16]])</f>
        <v>3.1142013888888886E-2</v>
      </c>
      <c r="Z38" s="10">
        <f>IF(ISBLANK(laps_times[[#This Row],[17]]),"DNF",    rounds_cum_time[[#This Row],[16]]+laps_times[[#This Row],[17]])</f>
        <v>3.3103009259259256E-2</v>
      </c>
      <c r="AA38" s="10">
        <f>IF(ISBLANK(laps_times[[#This Row],[18]]),"DNF",    rounds_cum_time[[#This Row],[17]]+laps_times[[#This Row],[18]])</f>
        <v>3.5016666666666661E-2</v>
      </c>
      <c r="AB38" s="10">
        <f>IF(ISBLANK(laps_times[[#This Row],[19]]),"DNF",    rounds_cum_time[[#This Row],[18]]+laps_times[[#This Row],[19]])</f>
        <v>3.6985532407407401E-2</v>
      </c>
      <c r="AC38" s="10">
        <f>IF(ISBLANK(laps_times[[#This Row],[20]]),"DNF",    rounds_cum_time[[#This Row],[19]]+laps_times[[#This Row],[20]])</f>
        <v>3.8952314814814808E-2</v>
      </c>
      <c r="AD38" s="10">
        <f>IF(ISBLANK(laps_times[[#This Row],[21]]),"DNF",    rounds_cum_time[[#This Row],[20]]+laps_times[[#This Row],[21]])</f>
        <v>4.0965856481481475E-2</v>
      </c>
      <c r="AE38" s="10">
        <f>IF(ISBLANK(laps_times[[#This Row],[22]]),"DNF",    rounds_cum_time[[#This Row],[21]]+laps_times[[#This Row],[22]])</f>
        <v>4.2983449074074066E-2</v>
      </c>
      <c r="AF38" s="10">
        <f>IF(ISBLANK(laps_times[[#This Row],[23]]),"DNF",    rounds_cum_time[[#This Row],[22]]+laps_times[[#This Row],[23]])</f>
        <v>4.5022337962962955E-2</v>
      </c>
      <c r="AG38" s="10">
        <f>IF(ISBLANK(laps_times[[#This Row],[24]]),"DNF",    rounds_cum_time[[#This Row],[23]]+laps_times[[#This Row],[24]])</f>
        <v>4.7043287037037029E-2</v>
      </c>
      <c r="AH38" s="10">
        <f>IF(ISBLANK(laps_times[[#This Row],[25]]),"DNF",    rounds_cum_time[[#This Row],[24]]+laps_times[[#This Row],[25]])</f>
        <v>4.9074074074074069E-2</v>
      </c>
      <c r="AI38" s="10">
        <f>IF(ISBLANK(laps_times[[#This Row],[26]]),"DNF",    rounds_cum_time[[#This Row],[25]]+laps_times[[#This Row],[26]])</f>
        <v>5.1165393518518509E-2</v>
      </c>
      <c r="AJ38" s="10">
        <f>IF(ISBLANK(laps_times[[#This Row],[27]]),"DNF",    rounds_cum_time[[#This Row],[26]]+laps_times[[#This Row],[27]])</f>
        <v>5.3274999999999989E-2</v>
      </c>
      <c r="AK38" s="10">
        <f>IF(ISBLANK(laps_times[[#This Row],[28]]),"DNF",    rounds_cum_time[[#This Row],[27]]+laps_times[[#This Row],[28]])</f>
        <v>5.5348958333333323E-2</v>
      </c>
      <c r="AL38" s="10">
        <f>IF(ISBLANK(laps_times[[#This Row],[29]]),"DNF",    rounds_cum_time[[#This Row],[28]]+laps_times[[#This Row],[29]])</f>
        <v>5.7500231481481472E-2</v>
      </c>
      <c r="AM38" s="10">
        <f>IF(ISBLANK(laps_times[[#This Row],[30]]),"DNF",    rounds_cum_time[[#This Row],[29]]+laps_times[[#This Row],[30]])</f>
        <v>5.9637731481481472E-2</v>
      </c>
      <c r="AN38" s="10">
        <f>IF(ISBLANK(laps_times[[#This Row],[31]]),"DNF",    rounds_cum_time[[#This Row],[30]]+laps_times[[#This Row],[31]])</f>
        <v>6.1786921296296288E-2</v>
      </c>
      <c r="AO38" s="10">
        <f>IF(ISBLANK(laps_times[[#This Row],[32]]),"DNF",    rounds_cum_time[[#This Row],[31]]+laps_times[[#This Row],[32]])</f>
        <v>6.3924999999999996E-2</v>
      </c>
      <c r="AP38" s="10">
        <f>IF(ISBLANK(laps_times[[#This Row],[33]]),"DNF",    rounds_cum_time[[#This Row],[32]]+laps_times[[#This Row],[33]])</f>
        <v>6.6120138888888888E-2</v>
      </c>
      <c r="AQ38" s="10">
        <f>IF(ISBLANK(laps_times[[#This Row],[34]]),"DNF",    rounds_cum_time[[#This Row],[33]]+laps_times[[#This Row],[34]])</f>
        <v>6.8377893518518515E-2</v>
      </c>
      <c r="AR38" s="10">
        <f>IF(ISBLANK(laps_times[[#This Row],[35]]),"DNF",    rounds_cum_time[[#This Row],[34]]+laps_times[[#This Row],[35]])</f>
        <v>7.0650347222222215E-2</v>
      </c>
      <c r="AS38" s="10">
        <f>IF(ISBLANK(laps_times[[#This Row],[36]]),"DNF",    rounds_cum_time[[#This Row],[35]]+laps_times[[#This Row],[36]])</f>
        <v>7.2879513888888886E-2</v>
      </c>
      <c r="AT38" s="10">
        <f>IF(ISBLANK(laps_times[[#This Row],[37]]),"DNF",    rounds_cum_time[[#This Row],[36]]+laps_times[[#This Row],[37]])</f>
        <v>7.5201388888888887E-2</v>
      </c>
      <c r="AU38" s="10">
        <f>IF(ISBLANK(laps_times[[#This Row],[38]]),"DNF",    rounds_cum_time[[#This Row],[37]]+laps_times[[#This Row],[38]])</f>
        <v>7.7500694444444448E-2</v>
      </c>
      <c r="AV38" s="10">
        <f>IF(ISBLANK(laps_times[[#This Row],[39]]),"DNF",    rounds_cum_time[[#This Row],[38]]+laps_times[[#This Row],[39]])</f>
        <v>7.9912268518518528E-2</v>
      </c>
      <c r="AW38" s="10">
        <f>IF(ISBLANK(laps_times[[#This Row],[40]]),"DNF",    rounds_cum_time[[#This Row],[39]]+laps_times[[#This Row],[40]])</f>
        <v>8.2328356481481485E-2</v>
      </c>
      <c r="AX38" s="10">
        <f>IF(ISBLANK(laps_times[[#This Row],[41]]),"DNF",    rounds_cum_time[[#This Row],[40]]+laps_times[[#This Row],[41]])</f>
        <v>8.4822685185185195E-2</v>
      </c>
      <c r="AY38" s="10">
        <f>IF(ISBLANK(laps_times[[#This Row],[42]]),"DNF",    rounds_cum_time[[#This Row],[41]]+laps_times[[#This Row],[42]])</f>
        <v>8.7187962962962967E-2</v>
      </c>
      <c r="AZ38" s="10">
        <f>IF(ISBLANK(laps_times[[#This Row],[43]]),"DNF",    rounds_cum_time[[#This Row],[42]]+laps_times[[#This Row],[43]])</f>
        <v>8.9471875000000006E-2</v>
      </c>
      <c r="BA38" s="10">
        <f>IF(ISBLANK(laps_times[[#This Row],[44]]),"DNF",    rounds_cum_time[[#This Row],[43]]+laps_times[[#This Row],[44]])</f>
        <v>9.1845486111111124E-2</v>
      </c>
      <c r="BB38" s="10">
        <f>IF(ISBLANK(laps_times[[#This Row],[45]]),"DNF",    rounds_cum_time[[#This Row],[44]]+laps_times[[#This Row],[45]])</f>
        <v>9.4155555555555576E-2</v>
      </c>
      <c r="BC38" s="10">
        <f>IF(ISBLANK(laps_times[[#This Row],[46]]),"DNF",    rounds_cum_time[[#This Row],[45]]+laps_times[[#This Row],[46]])</f>
        <v>9.6675462962962977E-2</v>
      </c>
      <c r="BD38" s="10">
        <f>IF(ISBLANK(laps_times[[#This Row],[47]]),"DNF",    rounds_cum_time[[#This Row],[46]]+laps_times[[#This Row],[47]])</f>
        <v>9.9294328703703721E-2</v>
      </c>
      <c r="BE38" s="10">
        <f>IF(ISBLANK(laps_times[[#This Row],[48]]),"DNF",    rounds_cum_time[[#This Row],[47]]+laps_times[[#This Row],[48]])</f>
        <v>0.10190451388888891</v>
      </c>
      <c r="BF38" s="10">
        <f>IF(ISBLANK(laps_times[[#This Row],[49]]),"DNF",    rounds_cum_time[[#This Row],[48]]+laps_times[[#This Row],[49]])</f>
        <v>0.10449618055555558</v>
      </c>
      <c r="BG38" s="10">
        <f>IF(ISBLANK(laps_times[[#This Row],[50]]),"DNF",    rounds_cum_time[[#This Row],[49]]+laps_times[[#This Row],[50]])</f>
        <v>0.1071371527777778</v>
      </c>
      <c r="BH38" s="10">
        <f>IF(ISBLANK(laps_times[[#This Row],[51]]),"DNF",    rounds_cum_time[[#This Row],[50]]+laps_times[[#This Row],[51]])</f>
        <v>0.1098059027777778</v>
      </c>
      <c r="BI38" s="10">
        <f>IF(ISBLANK(laps_times[[#This Row],[52]]),"DNF",    rounds_cum_time[[#This Row],[51]]+laps_times[[#This Row],[52]])</f>
        <v>0.11237581018518521</v>
      </c>
      <c r="BJ38" s="10">
        <f>IF(ISBLANK(laps_times[[#This Row],[53]]),"DNF",    rounds_cum_time[[#This Row],[52]]+laps_times[[#This Row],[53]])</f>
        <v>0.11498761574074076</v>
      </c>
      <c r="BK38" s="10">
        <f>IF(ISBLANK(laps_times[[#This Row],[54]]),"DNF",    rounds_cum_time[[#This Row],[53]]+laps_times[[#This Row],[54]])</f>
        <v>0.11754108796296299</v>
      </c>
      <c r="BL38" s="10">
        <f>IF(ISBLANK(laps_times[[#This Row],[55]]),"DNF",    rounds_cum_time[[#This Row],[54]]+laps_times[[#This Row],[55]])</f>
        <v>0.12015347222222225</v>
      </c>
      <c r="BM38" s="10">
        <f>IF(ISBLANK(laps_times[[#This Row],[56]]),"DNF",    rounds_cum_time[[#This Row],[55]]+laps_times[[#This Row],[56]])</f>
        <v>0.12278888888888892</v>
      </c>
      <c r="BN38" s="10">
        <f>IF(ISBLANK(laps_times[[#This Row],[57]]),"DNF",    rounds_cum_time[[#This Row],[56]]+laps_times[[#This Row],[57]])</f>
        <v>0.12543298611111114</v>
      </c>
      <c r="BO38" s="10">
        <f>IF(ISBLANK(laps_times[[#This Row],[58]]),"DNF",    rounds_cum_time[[#This Row],[57]]+laps_times[[#This Row],[58]])</f>
        <v>0.12809664351851854</v>
      </c>
      <c r="BP38" s="10">
        <f>IF(ISBLANK(laps_times[[#This Row],[59]]),"DNF",    rounds_cum_time[[#This Row],[58]]+laps_times[[#This Row],[59]])</f>
        <v>0.13065937500000002</v>
      </c>
      <c r="BQ38" s="10">
        <f>IF(ISBLANK(laps_times[[#This Row],[60]]),"DNF",    rounds_cum_time[[#This Row],[59]]+laps_times[[#This Row],[60]])</f>
        <v>0.13318252314814816</v>
      </c>
      <c r="BR38" s="10">
        <f>IF(ISBLANK(laps_times[[#This Row],[61]]),"DNF",    rounds_cum_time[[#This Row],[60]]+laps_times[[#This Row],[61]])</f>
        <v>0.13583969907407409</v>
      </c>
      <c r="BS38" s="10">
        <f>IF(ISBLANK(laps_times[[#This Row],[62]]),"DNF",    rounds_cum_time[[#This Row],[61]]+laps_times[[#This Row],[62]])</f>
        <v>0.13841458333333334</v>
      </c>
      <c r="BT38" s="10">
        <f>IF(ISBLANK(laps_times[[#This Row],[63]]),"DNF",    rounds_cum_time[[#This Row],[62]]+laps_times[[#This Row],[63]])</f>
        <v>0.14080196759259261</v>
      </c>
    </row>
    <row r="39" spans="2:72" x14ac:dyDescent="0.2">
      <c r="B39" s="5">
        <v>34</v>
      </c>
      <c r="C39" s="1">
        <v>57</v>
      </c>
      <c r="D39" s="1" t="s">
        <v>62</v>
      </c>
      <c r="E39" s="3">
        <v>1979</v>
      </c>
      <c r="F39" s="3" t="s">
        <v>8</v>
      </c>
      <c r="G39" s="3">
        <v>16</v>
      </c>
      <c r="I39" s="18">
        <v>0.14119988425925925</v>
      </c>
      <c r="J39" s="10">
        <f>laps_times[[#This Row],[1]]</f>
        <v>2.72962962962963E-3</v>
      </c>
      <c r="K39" s="10">
        <f>IF(ISBLANK(laps_times[[#This Row],[2]]),"DNF",    rounds_cum_time[[#This Row],[1]]+laps_times[[#This Row],[2]])</f>
        <v>4.9069444444444447E-3</v>
      </c>
      <c r="L39" s="10">
        <f>IF(ISBLANK(laps_times[[#This Row],[3]]),"DNF",    rounds_cum_time[[#This Row],[2]]+laps_times[[#This Row],[3]])</f>
        <v>7.0531250000000004E-3</v>
      </c>
      <c r="M39" s="10">
        <f>IF(ISBLANK(laps_times[[#This Row],[4]]),"DNF",    rounds_cum_time[[#This Row],[3]]+laps_times[[#This Row],[4]])</f>
        <v>9.2019675925925932E-3</v>
      </c>
      <c r="N39" s="10">
        <f>IF(ISBLANK(laps_times[[#This Row],[5]]),"DNF",    rounds_cum_time[[#This Row],[4]]+laps_times[[#This Row],[5]])</f>
        <v>1.135451388888889E-2</v>
      </c>
      <c r="O39" s="10">
        <f>IF(ISBLANK(laps_times[[#This Row],[6]]),"DNF",    rounds_cum_time[[#This Row],[5]]+laps_times[[#This Row],[6]])</f>
        <v>1.3512731481481483E-2</v>
      </c>
      <c r="P39" s="10">
        <f>IF(ISBLANK(laps_times[[#This Row],[7]]),"DNF",    rounds_cum_time[[#This Row],[6]]+laps_times[[#This Row],[7]])</f>
        <v>1.5654861111111112E-2</v>
      </c>
      <c r="Q39" s="10">
        <f>IF(ISBLANK(laps_times[[#This Row],[8]]),"DNF",    rounds_cum_time[[#This Row],[7]]+laps_times[[#This Row],[8]])</f>
        <v>1.7717824074074077E-2</v>
      </c>
      <c r="R39" s="10">
        <f>IF(ISBLANK(laps_times[[#This Row],[9]]),"DNF",    rounds_cum_time[[#This Row],[8]]+laps_times[[#This Row],[9]])</f>
        <v>1.9858680555555557E-2</v>
      </c>
      <c r="S39" s="10">
        <f>IF(ISBLANK(laps_times[[#This Row],[10]]),"DNF",    rounds_cum_time[[#This Row],[9]]+laps_times[[#This Row],[10]])</f>
        <v>2.1987615740740742E-2</v>
      </c>
      <c r="T39" s="10">
        <f>IF(ISBLANK(laps_times[[#This Row],[11]]),"DNF",    rounds_cum_time[[#This Row],[10]]+laps_times[[#This Row],[11]])</f>
        <v>2.4184837962962964E-2</v>
      </c>
      <c r="U39" s="10">
        <f>IF(ISBLANK(laps_times[[#This Row],[12]]),"DNF",    rounds_cum_time[[#This Row],[11]]+laps_times[[#This Row],[12]])</f>
        <v>2.6368055555555554E-2</v>
      </c>
      <c r="V39" s="10">
        <f>IF(ISBLANK(laps_times[[#This Row],[13]]),"DNF",    rounds_cum_time[[#This Row],[12]]+laps_times[[#This Row],[13]])</f>
        <v>2.8523263888888886E-2</v>
      </c>
      <c r="W39" s="10">
        <f>IF(ISBLANK(laps_times[[#This Row],[14]]),"DNF",    rounds_cum_time[[#This Row],[13]]+laps_times[[#This Row],[14]])</f>
        <v>3.0741666666666664E-2</v>
      </c>
      <c r="X39" s="10">
        <f>IF(ISBLANK(laps_times[[#This Row],[15]]),"DNF",    rounds_cum_time[[#This Row],[14]]+laps_times[[#This Row],[15]])</f>
        <v>3.2967824074074073E-2</v>
      </c>
      <c r="Y39" s="10">
        <f>IF(ISBLANK(laps_times[[#This Row],[16]]),"DNF",    rounds_cum_time[[#This Row],[15]]+laps_times[[#This Row],[16]])</f>
        <v>3.51662037037037E-2</v>
      </c>
      <c r="Z39" s="10">
        <f>IF(ISBLANK(laps_times[[#This Row],[17]]),"DNF",    rounds_cum_time[[#This Row],[16]]+laps_times[[#This Row],[17]])</f>
        <v>3.7347569444444444E-2</v>
      </c>
      <c r="AA39" s="10">
        <f>IF(ISBLANK(laps_times[[#This Row],[18]]),"DNF",    rounds_cum_time[[#This Row],[17]]+laps_times[[#This Row],[18]])</f>
        <v>3.9526273148148147E-2</v>
      </c>
      <c r="AB39" s="10">
        <f>IF(ISBLANK(laps_times[[#This Row],[19]]),"DNF",    rounds_cum_time[[#This Row],[18]]+laps_times[[#This Row],[19]])</f>
        <v>4.1774768518518517E-2</v>
      </c>
      <c r="AC39" s="10">
        <f>IF(ISBLANK(laps_times[[#This Row],[20]]),"DNF",    rounds_cum_time[[#This Row],[19]]+laps_times[[#This Row],[20]])</f>
        <v>4.3969444444444443E-2</v>
      </c>
      <c r="AD39" s="10">
        <f>IF(ISBLANK(laps_times[[#This Row],[21]]),"DNF",    rounds_cum_time[[#This Row],[20]]+laps_times[[#This Row],[21]])</f>
        <v>4.6150462962962963E-2</v>
      </c>
      <c r="AE39" s="10">
        <f>IF(ISBLANK(laps_times[[#This Row],[22]]),"DNF",    rounds_cum_time[[#This Row],[21]]+laps_times[[#This Row],[22]])</f>
        <v>4.8349421296296297E-2</v>
      </c>
      <c r="AF39" s="10">
        <f>IF(ISBLANK(laps_times[[#This Row],[23]]),"DNF",    rounds_cum_time[[#This Row],[22]]+laps_times[[#This Row],[23]])</f>
        <v>5.0539583333333332E-2</v>
      </c>
      <c r="AG39" s="10">
        <f>IF(ISBLANK(laps_times[[#This Row],[24]]),"DNF",    rounds_cum_time[[#This Row],[23]]+laps_times[[#This Row],[24]])</f>
        <v>5.2706712962962962E-2</v>
      </c>
      <c r="AH39" s="10">
        <f>IF(ISBLANK(laps_times[[#This Row],[25]]),"DNF",    rounds_cum_time[[#This Row],[24]]+laps_times[[#This Row],[25]])</f>
        <v>5.4966782407407405E-2</v>
      </c>
      <c r="AI39" s="10">
        <f>IF(ISBLANK(laps_times[[#This Row],[26]]),"DNF",    rounds_cum_time[[#This Row],[25]]+laps_times[[#This Row],[26]])</f>
        <v>5.7167361111111106E-2</v>
      </c>
      <c r="AJ39" s="10">
        <f>IF(ISBLANK(laps_times[[#This Row],[27]]),"DNF",    rounds_cum_time[[#This Row],[26]]+laps_times[[#This Row],[27]])</f>
        <v>5.9398726851851845E-2</v>
      </c>
      <c r="AK39" s="10">
        <f>IF(ISBLANK(laps_times[[#This Row],[28]]),"DNF",    rounds_cum_time[[#This Row],[27]]+laps_times[[#This Row],[28]])</f>
        <v>6.166157407407407E-2</v>
      </c>
      <c r="AL39" s="10">
        <f>IF(ISBLANK(laps_times[[#This Row],[29]]),"DNF",    rounds_cum_time[[#This Row],[28]]+laps_times[[#This Row],[29]])</f>
        <v>6.3827314814814809E-2</v>
      </c>
      <c r="AM39" s="10">
        <f>IF(ISBLANK(laps_times[[#This Row],[30]]),"DNF",    rounds_cum_time[[#This Row],[29]]+laps_times[[#This Row],[30]])</f>
        <v>6.6023726851851844E-2</v>
      </c>
      <c r="AN39" s="10">
        <f>IF(ISBLANK(laps_times[[#This Row],[31]]),"DNF",    rounds_cum_time[[#This Row],[30]]+laps_times[[#This Row],[31]])</f>
        <v>6.8179282407407393E-2</v>
      </c>
      <c r="AO39" s="10">
        <f>IF(ISBLANK(laps_times[[#This Row],[32]]),"DNF",    rounds_cum_time[[#This Row],[31]]+laps_times[[#This Row],[32]])</f>
        <v>7.0351157407407397E-2</v>
      </c>
      <c r="AP39" s="10">
        <f>IF(ISBLANK(laps_times[[#This Row],[33]]),"DNF",    rounds_cum_time[[#This Row],[32]]+laps_times[[#This Row],[33]])</f>
        <v>7.2500578703703689E-2</v>
      </c>
      <c r="AQ39" s="10">
        <f>IF(ISBLANK(laps_times[[#This Row],[34]]),"DNF",    rounds_cum_time[[#This Row],[33]]+laps_times[[#This Row],[34]])</f>
        <v>7.4753935185185166E-2</v>
      </c>
      <c r="AR39" s="10">
        <f>IF(ISBLANK(laps_times[[#This Row],[35]]),"DNF",    rounds_cum_time[[#This Row],[34]]+laps_times[[#This Row],[35]])</f>
        <v>7.6944212962962943E-2</v>
      </c>
      <c r="AS39" s="10">
        <f>IF(ISBLANK(laps_times[[#This Row],[36]]),"DNF",    rounds_cum_time[[#This Row],[35]]+laps_times[[#This Row],[36]])</f>
        <v>7.913703703703702E-2</v>
      </c>
      <c r="AT39" s="10">
        <f>IF(ISBLANK(laps_times[[#This Row],[37]]),"DNF",    rounds_cum_time[[#This Row],[36]]+laps_times[[#This Row],[37]])</f>
        <v>8.1339930555555537E-2</v>
      </c>
      <c r="AU39" s="10">
        <f>IF(ISBLANK(laps_times[[#This Row],[38]]),"DNF",    rounds_cum_time[[#This Row],[37]]+laps_times[[#This Row],[38]])</f>
        <v>8.3492592592592577E-2</v>
      </c>
      <c r="AV39" s="10">
        <f>IF(ISBLANK(laps_times[[#This Row],[39]]),"DNF",    rounds_cum_time[[#This Row],[38]]+laps_times[[#This Row],[39]])</f>
        <v>8.5689930555555544E-2</v>
      </c>
      <c r="AW39" s="10">
        <f>IF(ISBLANK(laps_times[[#This Row],[40]]),"DNF",    rounds_cum_time[[#This Row],[39]]+laps_times[[#This Row],[40]])</f>
        <v>8.7855902777777772E-2</v>
      </c>
      <c r="AX39" s="10">
        <f>IF(ISBLANK(laps_times[[#This Row],[41]]),"DNF",    rounds_cum_time[[#This Row],[40]]+laps_times[[#This Row],[41]])</f>
        <v>9.0048958333333332E-2</v>
      </c>
      <c r="AY39" s="10">
        <f>IF(ISBLANK(laps_times[[#This Row],[42]]),"DNF",    rounds_cum_time[[#This Row],[41]]+laps_times[[#This Row],[42]])</f>
        <v>9.2266319444444439E-2</v>
      </c>
      <c r="AZ39" s="10">
        <f>IF(ISBLANK(laps_times[[#This Row],[43]]),"DNF",    rounds_cum_time[[#This Row],[42]]+laps_times[[#This Row],[43]])</f>
        <v>9.4471990740740738E-2</v>
      </c>
      <c r="BA39" s="10">
        <f>IF(ISBLANK(laps_times[[#This Row],[44]]),"DNF",    rounds_cum_time[[#This Row],[43]]+laps_times[[#This Row],[44]])</f>
        <v>9.6823032407407403E-2</v>
      </c>
      <c r="BB39" s="10">
        <f>IF(ISBLANK(laps_times[[#This Row],[45]]),"DNF",    rounds_cum_time[[#This Row],[44]]+laps_times[[#This Row],[45]])</f>
        <v>9.9051851851851849E-2</v>
      </c>
      <c r="BC39" s="10">
        <f>IF(ISBLANK(laps_times[[#This Row],[46]]),"DNF",    rounds_cum_time[[#This Row],[45]]+laps_times[[#This Row],[46]])</f>
        <v>0.10131203703703703</v>
      </c>
      <c r="BD39" s="10">
        <f>IF(ISBLANK(laps_times[[#This Row],[47]]),"DNF",    rounds_cum_time[[#This Row],[46]]+laps_times[[#This Row],[47]])</f>
        <v>0.10363148148148148</v>
      </c>
      <c r="BE39" s="10">
        <f>IF(ISBLANK(laps_times[[#This Row],[48]]),"DNF",    rounds_cum_time[[#This Row],[47]]+laps_times[[#This Row],[48]])</f>
        <v>0.10591469907407407</v>
      </c>
      <c r="BF39" s="10">
        <f>IF(ISBLANK(laps_times[[#This Row],[49]]),"DNF",    rounds_cum_time[[#This Row],[48]]+laps_times[[#This Row],[49]])</f>
        <v>0.10817002314814814</v>
      </c>
      <c r="BG39" s="10">
        <f>IF(ISBLANK(laps_times[[#This Row],[50]]),"DNF",    rounds_cum_time[[#This Row],[49]]+laps_times[[#This Row],[50]])</f>
        <v>0.11040347222222222</v>
      </c>
      <c r="BH39" s="10">
        <f>IF(ISBLANK(laps_times[[#This Row],[51]]),"DNF",    rounds_cum_time[[#This Row],[50]]+laps_times[[#This Row],[51]])</f>
        <v>0.11273680555555556</v>
      </c>
      <c r="BI39" s="10">
        <f>IF(ISBLANK(laps_times[[#This Row],[52]]),"DNF",    rounds_cum_time[[#This Row],[51]]+laps_times[[#This Row],[52]])</f>
        <v>0.11508541666666666</v>
      </c>
      <c r="BJ39" s="10">
        <f>IF(ISBLANK(laps_times[[#This Row],[53]]),"DNF",    rounds_cum_time[[#This Row],[52]]+laps_times[[#This Row],[53]])</f>
        <v>0.11738784722222222</v>
      </c>
      <c r="BK39" s="10">
        <f>IF(ISBLANK(laps_times[[#This Row],[54]]),"DNF",    rounds_cum_time[[#This Row],[53]]+laps_times[[#This Row],[54]])</f>
        <v>0.1198074074074074</v>
      </c>
      <c r="BL39" s="10">
        <f>IF(ISBLANK(laps_times[[#This Row],[55]]),"DNF",    rounds_cum_time[[#This Row],[54]]+laps_times[[#This Row],[55]])</f>
        <v>0.12212581018518519</v>
      </c>
      <c r="BM39" s="10">
        <f>IF(ISBLANK(laps_times[[#This Row],[56]]),"DNF",    rounds_cum_time[[#This Row],[55]]+laps_times[[#This Row],[56]])</f>
        <v>0.12444803240740741</v>
      </c>
      <c r="BN39" s="10">
        <f>IF(ISBLANK(laps_times[[#This Row],[57]]),"DNF",    rounds_cum_time[[#This Row],[56]]+laps_times[[#This Row],[57]])</f>
        <v>0.12682951388888888</v>
      </c>
      <c r="BO39" s="10">
        <f>IF(ISBLANK(laps_times[[#This Row],[58]]),"DNF",    rounds_cum_time[[#This Row],[57]]+laps_times[[#This Row],[58]])</f>
        <v>0.12922870370370371</v>
      </c>
      <c r="BP39" s="10">
        <f>IF(ISBLANK(laps_times[[#This Row],[59]]),"DNF",    rounds_cum_time[[#This Row],[58]]+laps_times[[#This Row],[59]])</f>
        <v>0.13171435185185185</v>
      </c>
      <c r="BQ39" s="10">
        <f>IF(ISBLANK(laps_times[[#This Row],[60]]),"DNF",    rounds_cum_time[[#This Row],[59]]+laps_times[[#This Row],[60]])</f>
        <v>0.1341167824074074</v>
      </c>
      <c r="BR39" s="10">
        <f>IF(ISBLANK(laps_times[[#This Row],[61]]),"DNF",    rounds_cum_time[[#This Row],[60]]+laps_times[[#This Row],[61]])</f>
        <v>0.13651006944444444</v>
      </c>
      <c r="BS39" s="10">
        <f>IF(ISBLANK(laps_times[[#This Row],[62]]),"DNF",    rounds_cum_time[[#This Row],[61]]+laps_times[[#This Row],[62]])</f>
        <v>0.13892349537037035</v>
      </c>
      <c r="BT39" s="10">
        <f>IF(ISBLANK(laps_times[[#This Row],[63]]),"DNF",    rounds_cum_time[[#This Row],[62]]+laps_times[[#This Row],[63]])</f>
        <v>0.14119999999999999</v>
      </c>
    </row>
    <row r="40" spans="2:72" x14ac:dyDescent="0.2">
      <c r="B40" s="5">
        <v>35</v>
      </c>
      <c r="C40" s="1">
        <v>122</v>
      </c>
      <c r="D40" s="1" t="s">
        <v>63</v>
      </c>
      <c r="E40" s="3">
        <v>1952</v>
      </c>
      <c r="F40" s="3" t="s">
        <v>64</v>
      </c>
      <c r="G40" s="3">
        <v>1</v>
      </c>
      <c r="H40" s="1" t="s">
        <v>65</v>
      </c>
      <c r="I40" s="18">
        <v>0.14195347222222224</v>
      </c>
      <c r="J40" s="10">
        <f>laps_times[[#This Row],[1]]</f>
        <v>2.4700231481481483E-3</v>
      </c>
      <c r="K40" s="10">
        <f>IF(ISBLANK(laps_times[[#This Row],[2]]),"DNF",    rounds_cum_time[[#This Row],[1]]+laps_times[[#This Row],[2]])</f>
        <v>4.5081018518518517E-3</v>
      </c>
      <c r="L40" s="10">
        <f>IF(ISBLANK(laps_times[[#This Row],[3]]),"DNF",    rounds_cum_time[[#This Row],[2]]+laps_times[[#This Row],[3]])</f>
        <v>6.5891203703703702E-3</v>
      </c>
      <c r="M40" s="10">
        <f>IF(ISBLANK(laps_times[[#This Row],[4]]),"DNF",    rounds_cum_time[[#This Row],[3]]+laps_times[[#This Row],[4]])</f>
        <v>8.6521990740740743E-3</v>
      </c>
      <c r="N40" s="10">
        <f>IF(ISBLANK(laps_times[[#This Row],[5]]),"DNF",    rounds_cum_time[[#This Row],[4]]+laps_times[[#This Row],[5]])</f>
        <v>1.0689930555555557E-2</v>
      </c>
      <c r="O40" s="10">
        <f>IF(ISBLANK(laps_times[[#This Row],[6]]),"DNF",    rounds_cum_time[[#This Row],[5]]+laps_times[[#This Row],[6]])</f>
        <v>1.2756712962962964E-2</v>
      </c>
      <c r="P40" s="10">
        <f>IF(ISBLANK(laps_times[[#This Row],[7]]),"DNF",    rounds_cum_time[[#This Row],[6]]+laps_times[[#This Row],[7]])</f>
        <v>1.4821527777777779E-2</v>
      </c>
      <c r="Q40" s="10">
        <f>IF(ISBLANK(laps_times[[#This Row],[8]]),"DNF",    rounds_cum_time[[#This Row],[7]]+laps_times[[#This Row],[8]])</f>
        <v>1.690613425925926E-2</v>
      </c>
      <c r="R40" s="10">
        <f>IF(ISBLANK(laps_times[[#This Row],[9]]),"DNF",    rounds_cum_time[[#This Row],[8]]+laps_times[[#This Row],[9]])</f>
        <v>1.8984953703703705E-2</v>
      </c>
      <c r="S40" s="10">
        <f>IF(ISBLANK(laps_times[[#This Row],[10]]),"DNF",    rounds_cum_time[[#This Row],[9]]+laps_times[[#This Row],[10]])</f>
        <v>2.1037615740740742E-2</v>
      </c>
      <c r="T40" s="10">
        <f>IF(ISBLANK(laps_times[[#This Row],[11]]),"DNF",    rounds_cum_time[[#This Row],[10]]+laps_times[[#This Row],[11]])</f>
        <v>2.3115509259259259E-2</v>
      </c>
      <c r="U40" s="10">
        <f>IF(ISBLANK(laps_times[[#This Row],[12]]),"DNF",    rounds_cum_time[[#This Row],[11]]+laps_times[[#This Row],[12]])</f>
        <v>2.5189930555555556E-2</v>
      </c>
      <c r="V40" s="10">
        <f>IF(ISBLANK(laps_times[[#This Row],[13]]),"DNF",    rounds_cum_time[[#This Row],[12]]+laps_times[[#This Row],[13]])</f>
        <v>2.7268055555555556E-2</v>
      </c>
      <c r="W40" s="10">
        <f>IF(ISBLANK(laps_times[[#This Row],[14]]),"DNF",    rounds_cum_time[[#This Row],[13]]+laps_times[[#This Row],[14]])</f>
        <v>2.935173611111111E-2</v>
      </c>
      <c r="X40" s="10">
        <f>IF(ISBLANK(laps_times[[#This Row],[15]]),"DNF",    rounds_cum_time[[#This Row],[14]]+laps_times[[#This Row],[15]])</f>
        <v>3.1457060185185182E-2</v>
      </c>
      <c r="Y40" s="10">
        <f>IF(ISBLANK(laps_times[[#This Row],[16]]),"DNF",    rounds_cum_time[[#This Row],[15]]+laps_times[[#This Row],[16]])</f>
        <v>3.3576851851851851E-2</v>
      </c>
      <c r="Z40" s="10">
        <f>IF(ISBLANK(laps_times[[#This Row],[17]]),"DNF",    rounds_cum_time[[#This Row],[16]]+laps_times[[#This Row],[17]])</f>
        <v>3.5670254629629632E-2</v>
      </c>
      <c r="AA40" s="10">
        <f>IF(ISBLANK(laps_times[[#This Row],[18]]),"DNF",    rounds_cum_time[[#This Row],[17]]+laps_times[[#This Row],[18]])</f>
        <v>3.782962962962963E-2</v>
      </c>
      <c r="AB40" s="10">
        <f>IF(ISBLANK(laps_times[[#This Row],[19]]),"DNF",    rounds_cum_time[[#This Row],[18]]+laps_times[[#This Row],[19]])</f>
        <v>4.0039930555555554E-2</v>
      </c>
      <c r="AC40" s="10">
        <f>IF(ISBLANK(laps_times[[#This Row],[20]]),"DNF",    rounds_cum_time[[#This Row],[19]]+laps_times[[#This Row],[20]])</f>
        <v>4.2205092592592593E-2</v>
      </c>
      <c r="AD40" s="10">
        <f>IF(ISBLANK(laps_times[[#This Row],[21]]),"DNF",    rounds_cum_time[[#This Row],[20]]+laps_times[[#This Row],[21]])</f>
        <v>4.4378819444444446E-2</v>
      </c>
      <c r="AE40" s="10">
        <f>IF(ISBLANK(laps_times[[#This Row],[22]]),"DNF",    rounds_cum_time[[#This Row],[21]]+laps_times[[#This Row],[22]])</f>
        <v>4.6556481481481483E-2</v>
      </c>
      <c r="AF40" s="10">
        <f>IF(ISBLANK(laps_times[[#This Row],[23]]),"DNF",    rounds_cum_time[[#This Row],[22]]+laps_times[[#This Row],[23]])</f>
        <v>4.8762152777777783E-2</v>
      </c>
      <c r="AG40" s="10">
        <f>IF(ISBLANK(laps_times[[#This Row],[24]]),"DNF",    rounds_cum_time[[#This Row],[23]]+laps_times[[#This Row],[24]])</f>
        <v>5.0965740740740742E-2</v>
      </c>
      <c r="AH40" s="10">
        <f>IF(ISBLANK(laps_times[[#This Row],[25]]),"DNF",    rounds_cum_time[[#This Row],[24]]+laps_times[[#This Row],[25]])</f>
        <v>5.3188194444444448E-2</v>
      </c>
      <c r="AI40" s="10">
        <f>IF(ISBLANK(laps_times[[#This Row],[26]]),"DNF",    rounds_cum_time[[#This Row],[25]]+laps_times[[#This Row],[26]])</f>
        <v>5.5424537037037043E-2</v>
      </c>
      <c r="AJ40" s="10">
        <f>IF(ISBLANK(laps_times[[#This Row],[27]]),"DNF",    rounds_cum_time[[#This Row],[26]]+laps_times[[#This Row],[27]])</f>
        <v>5.7661458333333339E-2</v>
      </c>
      <c r="AK40" s="10">
        <f>IF(ISBLANK(laps_times[[#This Row],[28]]),"DNF",    rounds_cum_time[[#This Row],[27]]+laps_times[[#This Row],[28]])</f>
        <v>5.9906828703703709E-2</v>
      </c>
      <c r="AL40" s="10">
        <f>IF(ISBLANK(laps_times[[#This Row],[29]]),"DNF",    rounds_cum_time[[#This Row],[28]]+laps_times[[#This Row],[29]])</f>
        <v>6.217881944444445E-2</v>
      </c>
      <c r="AM40" s="10">
        <f>IF(ISBLANK(laps_times[[#This Row],[30]]),"DNF",    rounds_cum_time[[#This Row],[29]]+laps_times[[#This Row],[30]])</f>
        <v>6.4463541666666666E-2</v>
      </c>
      <c r="AN40" s="10">
        <f>IF(ISBLANK(laps_times[[#This Row],[31]]),"DNF",    rounds_cum_time[[#This Row],[30]]+laps_times[[#This Row],[31]])</f>
        <v>6.6705439814814818E-2</v>
      </c>
      <c r="AO40" s="10">
        <f>IF(ISBLANK(laps_times[[#This Row],[32]]),"DNF",    rounds_cum_time[[#This Row],[31]]+laps_times[[#This Row],[32]])</f>
        <v>6.8999189814814815E-2</v>
      </c>
      <c r="AP40" s="10">
        <f>IF(ISBLANK(laps_times[[#This Row],[33]]),"DNF",    rounds_cum_time[[#This Row],[32]]+laps_times[[#This Row],[33]])</f>
        <v>7.1319675925925932E-2</v>
      </c>
      <c r="AQ40" s="10">
        <f>IF(ISBLANK(laps_times[[#This Row],[34]]),"DNF",    rounds_cum_time[[#This Row],[33]]+laps_times[[#This Row],[34]])</f>
        <v>7.3637962962962975E-2</v>
      </c>
      <c r="AR40" s="10">
        <f>IF(ISBLANK(laps_times[[#This Row],[35]]),"DNF",    rounds_cum_time[[#This Row],[34]]+laps_times[[#This Row],[35]])</f>
        <v>7.5982291666666674E-2</v>
      </c>
      <c r="AS40" s="10">
        <f>IF(ISBLANK(laps_times[[#This Row],[36]]),"DNF",    rounds_cum_time[[#This Row],[35]]+laps_times[[#This Row],[36]])</f>
        <v>7.8315046296296306E-2</v>
      </c>
      <c r="AT40" s="10">
        <f>IF(ISBLANK(laps_times[[#This Row],[37]]),"DNF",    rounds_cum_time[[#This Row],[36]]+laps_times[[#This Row],[37]])</f>
        <v>8.0659259259259264E-2</v>
      </c>
      <c r="AU40" s="10">
        <f>IF(ISBLANK(laps_times[[#This Row],[38]]),"DNF",    rounds_cum_time[[#This Row],[37]]+laps_times[[#This Row],[38]])</f>
        <v>8.3043518518518517E-2</v>
      </c>
      <c r="AV40" s="10">
        <f>IF(ISBLANK(laps_times[[#This Row],[39]]),"DNF",    rounds_cum_time[[#This Row],[38]]+laps_times[[#This Row],[39]])</f>
        <v>8.5410532407407411E-2</v>
      </c>
      <c r="AW40" s="10">
        <f>IF(ISBLANK(laps_times[[#This Row],[40]]),"DNF",    rounds_cum_time[[#This Row],[39]]+laps_times[[#This Row],[40]])</f>
        <v>8.7804861111111118E-2</v>
      </c>
      <c r="AX40" s="10">
        <f>IF(ISBLANK(laps_times[[#This Row],[41]]),"DNF",    rounds_cum_time[[#This Row],[40]]+laps_times[[#This Row],[41]])</f>
        <v>9.0236226851851856E-2</v>
      </c>
      <c r="AY40" s="10">
        <f>IF(ISBLANK(laps_times[[#This Row],[42]]),"DNF",    rounds_cum_time[[#This Row],[41]]+laps_times[[#This Row],[42]])</f>
        <v>9.2652314814814812E-2</v>
      </c>
      <c r="AZ40" s="10">
        <f>IF(ISBLANK(laps_times[[#This Row],[43]]),"DNF",    rounds_cum_time[[#This Row],[42]]+laps_times[[#This Row],[43]])</f>
        <v>9.505138888888888E-2</v>
      </c>
      <c r="BA40" s="10">
        <f>IF(ISBLANK(laps_times[[#This Row],[44]]),"DNF",    rounds_cum_time[[#This Row],[43]]+laps_times[[#This Row],[44]])</f>
        <v>9.7471990740740727E-2</v>
      </c>
      <c r="BB40" s="10">
        <f>IF(ISBLANK(laps_times[[#This Row],[45]]),"DNF",    rounds_cum_time[[#This Row],[44]]+laps_times[[#This Row],[45]])</f>
        <v>9.9840972222222213E-2</v>
      </c>
      <c r="BC40" s="10">
        <f>IF(ISBLANK(laps_times[[#This Row],[46]]),"DNF",    rounds_cum_time[[#This Row],[45]]+laps_times[[#This Row],[46]])</f>
        <v>0.10219432870370369</v>
      </c>
      <c r="BD40" s="10">
        <f>IF(ISBLANK(laps_times[[#This Row],[47]]),"DNF",    rounds_cum_time[[#This Row],[46]]+laps_times[[#This Row],[47]])</f>
        <v>0.10454872685185185</v>
      </c>
      <c r="BE40" s="10">
        <f>IF(ISBLANK(laps_times[[#This Row],[48]]),"DNF",    rounds_cum_time[[#This Row],[47]]+laps_times[[#This Row],[48]])</f>
        <v>0.10689849537037037</v>
      </c>
      <c r="BF40" s="10">
        <f>IF(ISBLANK(laps_times[[#This Row],[49]]),"DNF",    rounds_cum_time[[#This Row],[48]]+laps_times[[#This Row],[49]])</f>
        <v>0.10926898148148148</v>
      </c>
      <c r="BG40" s="10">
        <f>IF(ISBLANK(laps_times[[#This Row],[50]]),"DNF",    rounds_cum_time[[#This Row],[49]]+laps_times[[#This Row],[50]])</f>
        <v>0.11163101851851852</v>
      </c>
      <c r="BH40" s="10">
        <f>IF(ISBLANK(laps_times[[#This Row],[51]]),"DNF",    rounds_cum_time[[#This Row],[50]]+laps_times[[#This Row],[51]])</f>
        <v>0.11402800925925925</v>
      </c>
      <c r="BI40" s="10">
        <f>IF(ISBLANK(laps_times[[#This Row],[52]]),"DNF",    rounds_cum_time[[#This Row],[51]]+laps_times[[#This Row],[52]])</f>
        <v>0.11643391203703703</v>
      </c>
      <c r="BJ40" s="10">
        <f>IF(ISBLANK(laps_times[[#This Row],[53]]),"DNF",    rounds_cum_time[[#This Row],[52]]+laps_times[[#This Row],[53]])</f>
        <v>0.1188349537037037</v>
      </c>
      <c r="BK40" s="10">
        <f>IF(ISBLANK(laps_times[[#This Row],[54]]),"DNF",    rounds_cum_time[[#This Row],[53]]+laps_times[[#This Row],[54]])</f>
        <v>0.12125613425925925</v>
      </c>
      <c r="BL40" s="10">
        <f>IF(ISBLANK(laps_times[[#This Row],[55]]),"DNF",    rounds_cum_time[[#This Row],[54]]+laps_times[[#This Row],[55]])</f>
        <v>0.12368888888888889</v>
      </c>
      <c r="BM40" s="10">
        <f>IF(ISBLANK(laps_times[[#This Row],[56]]),"DNF",    rounds_cum_time[[#This Row],[55]]+laps_times[[#This Row],[56]])</f>
        <v>0.12608171296296297</v>
      </c>
      <c r="BN40" s="10">
        <f>IF(ISBLANK(laps_times[[#This Row],[57]]),"DNF",    rounds_cum_time[[#This Row],[56]]+laps_times[[#This Row],[57]])</f>
        <v>0.12842893518518519</v>
      </c>
      <c r="BO40" s="10">
        <f>IF(ISBLANK(laps_times[[#This Row],[58]]),"DNF",    rounds_cum_time[[#This Row],[57]]+laps_times[[#This Row],[58]])</f>
        <v>0.13070509259259261</v>
      </c>
      <c r="BP40" s="10">
        <f>IF(ISBLANK(laps_times[[#This Row],[59]]),"DNF",    rounds_cum_time[[#This Row],[58]]+laps_times[[#This Row],[59]])</f>
        <v>0.13291655092592594</v>
      </c>
      <c r="BQ40" s="10">
        <f>IF(ISBLANK(laps_times[[#This Row],[60]]),"DNF",    rounds_cum_time[[#This Row],[59]]+laps_times[[#This Row],[60]])</f>
        <v>0.13515648148148149</v>
      </c>
      <c r="BR40" s="10">
        <f>IF(ISBLANK(laps_times[[#This Row],[61]]),"DNF",    rounds_cum_time[[#This Row],[60]]+laps_times[[#This Row],[61]])</f>
        <v>0.13743923611111111</v>
      </c>
      <c r="BS40" s="10">
        <f>IF(ISBLANK(laps_times[[#This Row],[62]]),"DNF",    rounds_cum_time[[#This Row],[61]]+laps_times[[#This Row],[62]])</f>
        <v>0.1397298611111111</v>
      </c>
      <c r="BT40" s="10">
        <f>IF(ISBLANK(laps_times[[#This Row],[63]]),"DNF",    rounds_cum_time[[#This Row],[62]]+laps_times[[#This Row],[63]])</f>
        <v>0.14195335648148147</v>
      </c>
    </row>
    <row r="41" spans="2:72" x14ac:dyDescent="0.2">
      <c r="B41" s="5">
        <v>36</v>
      </c>
      <c r="C41" s="1">
        <v>24</v>
      </c>
      <c r="D41" s="1" t="s">
        <v>66</v>
      </c>
      <c r="E41" s="3">
        <v>1951</v>
      </c>
      <c r="F41" s="3" t="s">
        <v>64</v>
      </c>
      <c r="G41" s="3">
        <v>2</v>
      </c>
      <c r="H41" s="1" t="s">
        <v>67</v>
      </c>
      <c r="I41" s="18">
        <v>0.14269814814814816</v>
      </c>
      <c r="J41" s="10">
        <f>laps_times[[#This Row],[1]]</f>
        <v>2.3857638888888891E-3</v>
      </c>
      <c r="K41" s="10">
        <f>IF(ISBLANK(laps_times[[#This Row],[2]]),"DNF",    rounds_cum_time[[#This Row],[1]]+laps_times[[#This Row],[2]])</f>
        <v>4.3378472222222221E-3</v>
      </c>
      <c r="L41" s="10">
        <f>IF(ISBLANK(laps_times[[#This Row],[3]]),"DNF",    rounds_cum_time[[#This Row],[2]]+laps_times[[#This Row],[3]])</f>
        <v>6.3262731481481486E-3</v>
      </c>
      <c r="M41" s="10">
        <f>IF(ISBLANK(laps_times[[#This Row],[4]]),"DNF",    rounds_cum_time[[#This Row],[3]]+laps_times[[#This Row],[4]])</f>
        <v>8.3392361111111115E-3</v>
      </c>
      <c r="N41" s="10">
        <f>IF(ISBLANK(laps_times[[#This Row],[5]]),"DNF",    rounds_cum_time[[#This Row],[4]]+laps_times[[#This Row],[5]])</f>
        <v>1.0325115740740741E-2</v>
      </c>
      <c r="O41" s="10">
        <f>IF(ISBLANK(laps_times[[#This Row],[6]]),"DNF",    rounds_cum_time[[#This Row],[5]]+laps_times[[#This Row],[6]])</f>
        <v>1.2330439814814815E-2</v>
      </c>
      <c r="P41" s="10">
        <f>IF(ISBLANK(laps_times[[#This Row],[7]]),"DNF",    rounds_cum_time[[#This Row],[6]]+laps_times[[#This Row],[7]])</f>
        <v>1.4348842592592594E-2</v>
      </c>
      <c r="Q41" s="10">
        <f>IF(ISBLANK(laps_times[[#This Row],[8]]),"DNF",    rounds_cum_time[[#This Row],[7]]+laps_times[[#This Row],[8]])</f>
        <v>1.6406944444444446E-2</v>
      </c>
      <c r="R41" s="10">
        <f>IF(ISBLANK(laps_times[[#This Row],[9]]),"DNF",    rounds_cum_time[[#This Row],[8]]+laps_times[[#This Row],[9]])</f>
        <v>1.8473842592592594E-2</v>
      </c>
      <c r="S41" s="10">
        <f>IF(ISBLANK(laps_times[[#This Row],[10]]),"DNF",    rounds_cum_time[[#This Row],[9]]+laps_times[[#This Row],[10]])</f>
        <v>2.0518402777777778E-2</v>
      </c>
      <c r="T41" s="10">
        <f>IF(ISBLANK(laps_times[[#This Row],[11]]),"DNF",    rounds_cum_time[[#This Row],[10]]+laps_times[[#This Row],[11]])</f>
        <v>2.255787037037037E-2</v>
      </c>
      <c r="U41" s="10">
        <f>IF(ISBLANK(laps_times[[#This Row],[12]]),"DNF",    rounds_cum_time[[#This Row],[11]]+laps_times[[#This Row],[12]])</f>
        <v>2.4625810185185185E-2</v>
      </c>
      <c r="V41" s="10">
        <f>IF(ISBLANK(laps_times[[#This Row],[13]]),"DNF",    rounds_cum_time[[#This Row],[12]]+laps_times[[#This Row],[13]])</f>
        <v>2.6688078703703703E-2</v>
      </c>
      <c r="W41" s="10">
        <f>IF(ISBLANK(laps_times[[#This Row],[14]]),"DNF",    rounds_cum_time[[#This Row],[13]]+laps_times[[#This Row],[14]])</f>
        <v>2.8823958333333333E-2</v>
      </c>
      <c r="X41" s="10">
        <f>IF(ISBLANK(laps_times[[#This Row],[15]]),"DNF",    rounds_cum_time[[#This Row],[14]]+laps_times[[#This Row],[15]])</f>
        <v>3.0916550925925927E-2</v>
      </c>
      <c r="Y41" s="10">
        <f>IF(ISBLANK(laps_times[[#This Row],[16]]),"DNF",    rounds_cum_time[[#This Row],[15]]+laps_times[[#This Row],[16]])</f>
        <v>3.3014814814814816E-2</v>
      </c>
      <c r="Z41" s="10">
        <f>IF(ISBLANK(laps_times[[#This Row],[17]]),"DNF",    rounds_cum_time[[#This Row],[16]]+laps_times[[#This Row],[17]])</f>
        <v>3.5140856481481485E-2</v>
      </c>
      <c r="AA41" s="10">
        <f>IF(ISBLANK(laps_times[[#This Row],[18]]),"DNF",    rounds_cum_time[[#This Row],[17]]+laps_times[[#This Row],[18]])</f>
        <v>3.7268634259259262E-2</v>
      </c>
      <c r="AB41" s="10">
        <f>IF(ISBLANK(laps_times[[#This Row],[19]]),"DNF",    rounds_cum_time[[#This Row],[18]]+laps_times[[#This Row],[19]])</f>
        <v>3.9385416666666666E-2</v>
      </c>
      <c r="AC41" s="10">
        <f>IF(ISBLANK(laps_times[[#This Row],[20]]),"DNF",    rounds_cum_time[[#This Row],[19]]+laps_times[[#This Row],[20]])</f>
        <v>4.1570717592592593E-2</v>
      </c>
      <c r="AD41" s="10">
        <f>IF(ISBLANK(laps_times[[#This Row],[21]]),"DNF",    rounds_cum_time[[#This Row],[20]]+laps_times[[#This Row],[21]])</f>
        <v>4.3710995370370369E-2</v>
      </c>
      <c r="AE41" s="10">
        <f>IF(ISBLANK(laps_times[[#This Row],[22]]),"DNF",    rounds_cum_time[[#This Row],[21]]+laps_times[[#This Row],[22]])</f>
        <v>4.5825810185185181E-2</v>
      </c>
      <c r="AF41" s="10">
        <f>IF(ISBLANK(laps_times[[#This Row],[23]]),"DNF",    rounds_cum_time[[#This Row],[22]]+laps_times[[#This Row],[23]])</f>
        <v>4.79542824074074E-2</v>
      </c>
      <c r="AG41" s="10">
        <f>IF(ISBLANK(laps_times[[#This Row],[24]]),"DNF",    rounds_cum_time[[#This Row],[23]]+laps_times[[#This Row],[24]])</f>
        <v>5.0106365740740733E-2</v>
      </c>
      <c r="AH41" s="10">
        <f>IF(ISBLANK(laps_times[[#This Row],[25]]),"DNF",    rounds_cum_time[[#This Row],[24]]+laps_times[[#This Row],[25]])</f>
        <v>5.2221874999999994E-2</v>
      </c>
      <c r="AI41" s="10">
        <f>IF(ISBLANK(laps_times[[#This Row],[26]]),"DNF",    rounds_cum_time[[#This Row],[25]]+laps_times[[#This Row],[26]])</f>
        <v>5.4359490740740736E-2</v>
      </c>
      <c r="AJ41" s="10">
        <f>IF(ISBLANK(laps_times[[#This Row],[27]]),"DNF",    rounds_cum_time[[#This Row],[26]]+laps_times[[#This Row],[27]])</f>
        <v>5.6494791666666662E-2</v>
      </c>
      <c r="AK41" s="10">
        <f>IF(ISBLANK(laps_times[[#This Row],[28]]),"DNF",    rounds_cum_time[[#This Row],[27]]+laps_times[[#This Row],[28]])</f>
        <v>5.8655902777777776E-2</v>
      </c>
      <c r="AL41" s="10">
        <f>IF(ISBLANK(laps_times[[#This Row],[29]]),"DNF",    rounds_cum_time[[#This Row],[28]]+laps_times[[#This Row],[29]])</f>
        <v>6.0832523148148146E-2</v>
      </c>
      <c r="AM41" s="10">
        <f>IF(ISBLANK(laps_times[[#This Row],[30]]),"DNF",    rounds_cum_time[[#This Row],[29]]+laps_times[[#This Row],[30]])</f>
        <v>6.3023495370370372E-2</v>
      </c>
      <c r="AN41" s="10">
        <f>IF(ISBLANK(laps_times[[#This Row],[31]]),"DNF",    rounds_cum_time[[#This Row],[30]]+laps_times[[#This Row],[31]])</f>
        <v>6.5356365740740746E-2</v>
      </c>
      <c r="AO41" s="10">
        <f>IF(ISBLANK(laps_times[[#This Row],[32]]),"DNF",    rounds_cum_time[[#This Row],[31]]+laps_times[[#This Row],[32]])</f>
        <v>6.7641435185185186E-2</v>
      </c>
      <c r="AP41" s="10">
        <f>IF(ISBLANK(laps_times[[#This Row],[33]]),"DNF",    rounds_cum_time[[#This Row],[32]]+laps_times[[#This Row],[33]])</f>
        <v>6.9860879629629627E-2</v>
      </c>
      <c r="AQ41" s="10">
        <f>IF(ISBLANK(laps_times[[#This Row],[34]]),"DNF",    rounds_cum_time[[#This Row],[33]]+laps_times[[#This Row],[34]])</f>
        <v>7.2116666666666662E-2</v>
      </c>
      <c r="AR41" s="10">
        <f>IF(ISBLANK(laps_times[[#This Row],[35]]),"DNF",    rounds_cum_time[[#This Row],[34]]+laps_times[[#This Row],[35]])</f>
        <v>7.4356249999999999E-2</v>
      </c>
      <c r="AS41" s="10">
        <f>IF(ISBLANK(laps_times[[#This Row],[36]]),"DNF",    rounds_cum_time[[#This Row],[35]]+laps_times[[#This Row],[36]])</f>
        <v>7.66744212962963E-2</v>
      </c>
      <c r="AT41" s="10">
        <f>IF(ISBLANK(laps_times[[#This Row],[37]]),"DNF",    rounds_cum_time[[#This Row],[36]]+laps_times[[#This Row],[37]])</f>
        <v>7.91869212962963E-2</v>
      </c>
      <c r="AU41" s="10">
        <f>IF(ISBLANK(laps_times[[#This Row],[38]]),"DNF",    rounds_cum_time[[#This Row],[37]]+laps_times[[#This Row],[38]])</f>
        <v>8.1530555555555564E-2</v>
      </c>
      <c r="AV41" s="10">
        <f>IF(ISBLANK(laps_times[[#This Row],[39]]),"DNF",    rounds_cum_time[[#This Row],[38]]+laps_times[[#This Row],[39]])</f>
        <v>8.3853703703703708E-2</v>
      </c>
      <c r="AW41" s="10">
        <f>IF(ISBLANK(laps_times[[#This Row],[40]]),"DNF",    rounds_cum_time[[#This Row],[39]]+laps_times[[#This Row],[40]])</f>
        <v>8.6209606481481488E-2</v>
      </c>
      <c r="AX41" s="10">
        <f>IF(ISBLANK(laps_times[[#This Row],[41]]),"DNF",    rounds_cum_time[[#This Row],[40]]+laps_times[[#This Row],[41]])</f>
        <v>8.8573958333333341E-2</v>
      </c>
      <c r="AY41" s="10">
        <f>IF(ISBLANK(laps_times[[#This Row],[42]]),"DNF",    rounds_cum_time[[#This Row],[41]]+laps_times[[#This Row],[42]])</f>
        <v>9.0936921296296311E-2</v>
      </c>
      <c r="AZ41" s="10">
        <f>IF(ISBLANK(laps_times[[#This Row],[43]]),"DNF",    rounds_cum_time[[#This Row],[42]]+laps_times[[#This Row],[43]])</f>
        <v>9.328912037037039E-2</v>
      </c>
      <c r="BA41" s="10">
        <f>IF(ISBLANK(laps_times[[#This Row],[44]]),"DNF",    rounds_cum_time[[#This Row],[43]]+laps_times[[#This Row],[44]])</f>
        <v>9.5730902777777793E-2</v>
      </c>
      <c r="BB41" s="10">
        <f>IF(ISBLANK(laps_times[[#This Row],[45]]),"DNF",    rounds_cum_time[[#This Row],[44]]+laps_times[[#This Row],[45]])</f>
        <v>9.8123842592592603E-2</v>
      </c>
      <c r="BC41" s="10">
        <f>IF(ISBLANK(laps_times[[#This Row],[46]]),"DNF",    rounds_cum_time[[#This Row],[45]]+laps_times[[#This Row],[46]])</f>
        <v>0.10054363425925927</v>
      </c>
      <c r="BD41" s="10">
        <f>IF(ISBLANK(laps_times[[#This Row],[47]]),"DNF",    rounds_cum_time[[#This Row],[46]]+laps_times[[#This Row],[47]])</f>
        <v>0.1029857638888889</v>
      </c>
      <c r="BE41" s="10">
        <f>IF(ISBLANK(laps_times[[#This Row],[48]]),"DNF",    rounds_cum_time[[#This Row],[47]]+laps_times[[#This Row],[48]])</f>
        <v>0.10593553240740741</v>
      </c>
      <c r="BF41" s="10">
        <f>IF(ISBLANK(laps_times[[#This Row],[49]]),"DNF",    rounds_cum_time[[#This Row],[48]]+laps_times[[#This Row],[49]])</f>
        <v>0.10833148148148149</v>
      </c>
      <c r="BG41" s="10">
        <f>IF(ISBLANK(laps_times[[#This Row],[50]]),"DNF",    rounds_cum_time[[#This Row],[49]]+laps_times[[#This Row],[50]])</f>
        <v>0.11078541666666668</v>
      </c>
      <c r="BH41" s="10">
        <f>IF(ISBLANK(laps_times[[#This Row],[51]]),"DNF",    rounds_cum_time[[#This Row],[50]]+laps_times[[#This Row],[51]])</f>
        <v>0.11323078703703705</v>
      </c>
      <c r="BI41" s="10">
        <f>IF(ISBLANK(laps_times[[#This Row],[52]]),"DNF",    rounds_cum_time[[#This Row],[51]]+laps_times[[#This Row],[52]])</f>
        <v>0.11566944444444446</v>
      </c>
      <c r="BJ41" s="10">
        <f>IF(ISBLANK(laps_times[[#This Row],[53]]),"DNF",    rounds_cum_time[[#This Row],[52]]+laps_times[[#This Row],[53]])</f>
        <v>0.11808784722222224</v>
      </c>
      <c r="BK41" s="10">
        <f>IF(ISBLANK(laps_times[[#This Row],[54]]),"DNF",    rounds_cum_time[[#This Row],[53]]+laps_times[[#This Row],[54]])</f>
        <v>0.12048981481481483</v>
      </c>
      <c r="BL41" s="10">
        <f>IF(ISBLANK(laps_times[[#This Row],[55]]),"DNF",    rounds_cum_time[[#This Row],[54]]+laps_times[[#This Row],[55]])</f>
        <v>0.1229638888888889</v>
      </c>
      <c r="BM41" s="10">
        <f>IF(ISBLANK(laps_times[[#This Row],[56]]),"DNF",    rounds_cum_time[[#This Row],[55]]+laps_times[[#This Row],[56]])</f>
        <v>0.12574710648148149</v>
      </c>
      <c r="BN41" s="10">
        <f>IF(ISBLANK(laps_times[[#This Row],[57]]),"DNF",    rounds_cum_time[[#This Row],[56]]+laps_times[[#This Row],[57]])</f>
        <v>0.12817164351851854</v>
      </c>
      <c r="BO41" s="10">
        <f>IF(ISBLANK(laps_times[[#This Row],[58]]),"DNF",    rounds_cum_time[[#This Row],[57]]+laps_times[[#This Row],[58]])</f>
        <v>0.13063194444444445</v>
      </c>
      <c r="BP41" s="10">
        <f>IF(ISBLANK(laps_times[[#This Row],[59]]),"DNF",    rounds_cum_time[[#This Row],[58]]+laps_times[[#This Row],[59]])</f>
        <v>0.1330425925925926</v>
      </c>
      <c r="BQ41" s="10">
        <f>IF(ISBLANK(laps_times[[#This Row],[60]]),"DNF",    rounds_cum_time[[#This Row],[59]]+laps_times[[#This Row],[60]])</f>
        <v>0.13552314814814817</v>
      </c>
      <c r="BR41" s="10">
        <f>IF(ISBLANK(laps_times[[#This Row],[61]]),"DNF",    rounds_cum_time[[#This Row],[60]]+laps_times[[#This Row],[61]])</f>
        <v>0.13793518518518522</v>
      </c>
      <c r="BS41" s="10">
        <f>IF(ISBLANK(laps_times[[#This Row],[62]]),"DNF",    rounds_cum_time[[#This Row],[61]]+laps_times[[#This Row],[62]])</f>
        <v>0.1403277777777778</v>
      </c>
      <c r="BT41" s="10">
        <f>IF(ISBLANK(laps_times[[#This Row],[63]]),"DNF",    rounds_cum_time[[#This Row],[62]]+laps_times[[#This Row],[63]])</f>
        <v>0.14269837962962964</v>
      </c>
    </row>
    <row r="42" spans="2:72" x14ac:dyDescent="0.2">
      <c r="B42" s="5">
        <v>37</v>
      </c>
      <c r="C42" s="1">
        <v>7</v>
      </c>
      <c r="D42" s="1" t="s">
        <v>68</v>
      </c>
      <c r="E42" s="3">
        <v>1957</v>
      </c>
      <c r="F42" s="3" t="s">
        <v>38</v>
      </c>
      <c r="G42" s="3">
        <v>2</v>
      </c>
      <c r="H42" s="1" t="s">
        <v>53</v>
      </c>
      <c r="I42" s="18">
        <v>0.14276423611111111</v>
      </c>
      <c r="J42" s="10">
        <f>laps_times[[#This Row],[1]]</f>
        <v>2.5954861111111109E-3</v>
      </c>
      <c r="K42" s="10">
        <f>IF(ISBLANK(laps_times[[#This Row],[2]]),"DNF",    rounds_cum_time[[#This Row],[1]]+laps_times[[#This Row],[2]])</f>
        <v>4.7202546296296298E-3</v>
      </c>
      <c r="L42" s="10">
        <f>IF(ISBLANK(laps_times[[#This Row],[3]]),"DNF",    rounds_cum_time[[#This Row],[2]]+laps_times[[#This Row],[3]])</f>
        <v>6.7828703703703705E-3</v>
      </c>
      <c r="M42" s="10">
        <f>IF(ISBLANK(laps_times[[#This Row],[4]]),"DNF",    rounds_cum_time[[#This Row],[3]]+laps_times[[#This Row],[4]])</f>
        <v>8.8981481481481481E-3</v>
      </c>
      <c r="N42" s="10">
        <f>IF(ISBLANK(laps_times[[#This Row],[5]]),"DNF",    rounds_cum_time[[#This Row],[4]]+laps_times[[#This Row],[5]])</f>
        <v>1.1024884259259259E-2</v>
      </c>
      <c r="O42" s="10">
        <f>IF(ISBLANK(laps_times[[#This Row],[6]]),"DNF",    rounds_cum_time[[#This Row],[5]]+laps_times[[#This Row],[6]])</f>
        <v>1.3170949074074073E-2</v>
      </c>
      <c r="P42" s="10">
        <f>IF(ISBLANK(laps_times[[#This Row],[7]]),"DNF",    rounds_cum_time[[#This Row],[6]]+laps_times[[#This Row],[7]])</f>
        <v>1.5275694444444442E-2</v>
      </c>
      <c r="Q42" s="10">
        <f>IF(ISBLANK(laps_times[[#This Row],[8]]),"DNF",    rounds_cum_time[[#This Row],[7]]+laps_times[[#This Row],[8]])</f>
        <v>1.7399189814814812E-2</v>
      </c>
      <c r="R42" s="10">
        <f>IF(ISBLANK(laps_times[[#This Row],[9]]),"DNF",    rounds_cum_time[[#This Row],[8]]+laps_times[[#This Row],[9]])</f>
        <v>1.9503009259259255E-2</v>
      </c>
      <c r="S42" s="10">
        <f>IF(ISBLANK(laps_times[[#This Row],[10]]),"DNF",    rounds_cum_time[[#This Row],[9]]+laps_times[[#This Row],[10]])</f>
        <v>2.1606597222222218E-2</v>
      </c>
      <c r="T42" s="10">
        <f>IF(ISBLANK(laps_times[[#This Row],[11]]),"DNF",    rounds_cum_time[[#This Row],[10]]+laps_times[[#This Row],[11]])</f>
        <v>2.373530092592592E-2</v>
      </c>
      <c r="U42" s="10">
        <f>IF(ISBLANK(laps_times[[#This Row],[12]]),"DNF",    rounds_cum_time[[#This Row],[11]]+laps_times[[#This Row],[12]])</f>
        <v>2.582604166666666E-2</v>
      </c>
      <c r="V42" s="10">
        <f>IF(ISBLANK(laps_times[[#This Row],[13]]),"DNF",    rounds_cum_time[[#This Row],[12]]+laps_times[[#This Row],[13]])</f>
        <v>2.7898495370370365E-2</v>
      </c>
      <c r="W42" s="10">
        <f>IF(ISBLANK(laps_times[[#This Row],[14]]),"DNF",    rounds_cum_time[[#This Row],[13]]+laps_times[[#This Row],[14]])</f>
        <v>2.999143518518518E-2</v>
      </c>
      <c r="X42" s="10">
        <f>IF(ISBLANK(laps_times[[#This Row],[15]]),"DNF",    rounds_cum_time[[#This Row],[14]]+laps_times[[#This Row],[15]])</f>
        <v>3.2107407407407404E-2</v>
      </c>
      <c r="Y42" s="10">
        <f>IF(ISBLANK(laps_times[[#This Row],[16]]),"DNF",    rounds_cum_time[[#This Row],[15]]+laps_times[[#This Row],[16]])</f>
        <v>3.4206597222222218E-2</v>
      </c>
      <c r="Z42" s="10">
        <f>IF(ISBLANK(laps_times[[#This Row],[17]]),"DNF",    rounds_cum_time[[#This Row],[16]]+laps_times[[#This Row],[17]])</f>
        <v>3.6290624999999993E-2</v>
      </c>
      <c r="AA42" s="10">
        <f>IF(ISBLANK(laps_times[[#This Row],[18]]),"DNF",    rounds_cum_time[[#This Row],[17]]+laps_times[[#This Row],[18]])</f>
        <v>3.8415393518518512E-2</v>
      </c>
      <c r="AB42" s="10">
        <f>IF(ISBLANK(laps_times[[#This Row],[19]]),"DNF",    rounds_cum_time[[#This Row],[18]]+laps_times[[#This Row],[19]])</f>
        <v>4.054456018518518E-2</v>
      </c>
      <c r="AC42" s="10">
        <f>IF(ISBLANK(laps_times[[#This Row],[20]]),"DNF",    rounds_cum_time[[#This Row],[19]]+laps_times[[#This Row],[20]])</f>
        <v>4.2705208333333328E-2</v>
      </c>
      <c r="AD42" s="10">
        <f>IF(ISBLANK(laps_times[[#This Row],[21]]),"DNF",    rounds_cum_time[[#This Row],[20]]+laps_times[[#This Row],[21]])</f>
        <v>4.4849421296296293E-2</v>
      </c>
      <c r="AE42" s="10">
        <f>IF(ISBLANK(laps_times[[#This Row],[22]]),"DNF",    rounds_cum_time[[#This Row],[21]]+laps_times[[#This Row],[22]])</f>
        <v>4.704861111111111E-2</v>
      </c>
      <c r="AF42" s="10">
        <f>IF(ISBLANK(laps_times[[#This Row],[23]]),"DNF",    rounds_cum_time[[#This Row],[22]]+laps_times[[#This Row],[23]])</f>
        <v>4.9175347222222221E-2</v>
      </c>
      <c r="AG42" s="10">
        <f>IF(ISBLANK(laps_times[[#This Row],[24]]),"DNF",    rounds_cum_time[[#This Row],[23]]+laps_times[[#This Row],[24]])</f>
        <v>5.1379629629629629E-2</v>
      </c>
      <c r="AH42" s="10">
        <f>IF(ISBLANK(laps_times[[#This Row],[25]]),"DNF",    rounds_cum_time[[#This Row],[24]]+laps_times[[#This Row],[25]])</f>
        <v>5.3505208333333332E-2</v>
      </c>
      <c r="AI42" s="10">
        <f>IF(ISBLANK(laps_times[[#This Row],[26]]),"DNF",    rounds_cum_time[[#This Row],[25]]+laps_times[[#This Row],[26]])</f>
        <v>5.5665624999999996E-2</v>
      </c>
      <c r="AJ42" s="10">
        <f>IF(ISBLANK(laps_times[[#This Row],[27]]),"DNF",    rounds_cum_time[[#This Row],[26]]+laps_times[[#This Row],[27]])</f>
        <v>5.7802662037037031E-2</v>
      </c>
      <c r="AK42" s="10">
        <f>IF(ISBLANK(laps_times[[#This Row],[28]]),"DNF",    rounds_cum_time[[#This Row],[27]]+laps_times[[#This Row],[28]])</f>
        <v>5.9954976851851846E-2</v>
      </c>
      <c r="AL42" s="10">
        <f>IF(ISBLANK(laps_times[[#This Row],[29]]),"DNF",    rounds_cum_time[[#This Row],[28]]+laps_times[[#This Row],[29]])</f>
        <v>6.2092476851851847E-2</v>
      </c>
      <c r="AM42" s="10">
        <f>IF(ISBLANK(laps_times[[#This Row],[30]]),"DNF",    rounds_cum_time[[#This Row],[29]]+laps_times[[#This Row],[30]])</f>
        <v>6.4219328703703699E-2</v>
      </c>
      <c r="AN42" s="10">
        <f>IF(ISBLANK(laps_times[[#This Row],[31]]),"DNF",    rounds_cum_time[[#This Row],[30]]+laps_times[[#This Row],[31]])</f>
        <v>6.6417939814814808E-2</v>
      </c>
      <c r="AO42" s="10">
        <f>IF(ISBLANK(laps_times[[#This Row],[32]]),"DNF",    rounds_cum_time[[#This Row],[31]]+laps_times[[#This Row],[32]])</f>
        <v>6.8593518518518512E-2</v>
      </c>
      <c r="AP42" s="10">
        <f>IF(ISBLANK(laps_times[[#This Row],[33]]),"DNF",    rounds_cum_time[[#This Row],[32]]+laps_times[[#This Row],[33]])</f>
        <v>7.0811574074074068E-2</v>
      </c>
      <c r="AQ42" s="10">
        <f>IF(ISBLANK(laps_times[[#This Row],[34]]),"DNF",    rounds_cum_time[[#This Row],[33]]+laps_times[[#This Row],[34]])</f>
        <v>7.3036226851851849E-2</v>
      </c>
      <c r="AR42" s="10">
        <f>IF(ISBLANK(laps_times[[#This Row],[35]]),"DNF",    rounds_cum_time[[#This Row],[34]]+laps_times[[#This Row],[35]])</f>
        <v>7.5317476851851847E-2</v>
      </c>
      <c r="AS42" s="10">
        <f>IF(ISBLANK(laps_times[[#This Row],[36]]),"DNF",    rounds_cum_time[[#This Row],[35]]+laps_times[[#This Row],[36]])</f>
        <v>7.7586111111111106E-2</v>
      </c>
      <c r="AT42" s="10">
        <f>IF(ISBLANK(laps_times[[#This Row],[37]]),"DNF",    rounds_cum_time[[#This Row],[36]]+laps_times[[#This Row],[37]])</f>
        <v>7.9991782407407397E-2</v>
      </c>
      <c r="AU42" s="10">
        <f>IF(ISBLANK(laps_times[[#This Row],[38]]),"DNF",    rounds_cum_time[[#This Row],[37]]+laps_times[[#This Row],[38]])</f>
        <v>8.233900462962962E-2</v>
      </c>
      <c r="AV42" s="10">
        <f>IF(ISBLANK(laps_times[[#This Row],[39]]),"DNF",    rounds_cum_time[[#This Row],[38]]+laps_times[[#This Row],[39]])</f>
        <v>8.4676620370370353E-2</v>
      </c>
      <c r="AW42" s="10">
        <f>IF(ISBLANK(laps_times[[#This Row],[40]]),"DNF",    rounds_cum_time[[#This Row],[39]]+laps_times[[#This Row],[40]])</f>
        <v>8.709421296296295E-2</v>
      </c>
      <c r="AX42" s="10">
        <f>IF(ISBLANK(laps_times[[#This Row],[41]]),"DNF",    rounds_cum_time[[#This Row],[40]]+laps_times[[#This Row],[41]])</f>
        <v>8.9533333333333326E-2</v>
      </c>
      <c r="AY42" s="10">
        <f>IF(ISBLANK(laps_times[[#This Row],[42]]),"DNF",    rounds_cum_time[[#This Row],[41]]+laps_times[[#This Row],[42]])</f>
        <v>9.1924074074074061E-2</v>
      </c>
      <c r="AZ42" s="10">
        <f>IF(ISBLANK(laps_times[[#This Row],[43]]),"DNF",    rounds_cum_time[[#This Row],[42]]+laps_times[[#This Row],[43]])</f>
        <v>9.4352083333333323E-2</v>
      </c>
      <c r="BA42" s="10">
        <f>IF(ISBLANK(laps_times[[#This Row],[44]]),"DNF",    rounds_cum_time[[#This Row],[43]]+laps_times[[#This Row],[44]])</f>
        <v>9.6821180555555539E-2</v>
      </c>
      <c r="BB42" s="10">
        <f>IF(ISBLANK(laps_times[[#This Row],[45]]),"DNF",    rounds_cum_time[[#This Row],[44]]+laps_times[[#This Row],[45]])</f>
        <v>9.9372569444444434E-2</v>
      </c>
      <c r="BC42" s="10">
        <f>IF(ISBLANK(laps_times[[#This Row],[46]]),"DNF",    rounds_cum_time[[#This Row],[45]]+laps_times[[#This Row],[46]])</f>
        <v>0.10188726851851851</v>
      </c>
      <c r="BD42" s="10">
        <f>IF(ISBLANK(laps_times[[#This Row],[47]]),"DNF",    rounds_cum_time[[#This Row],[46]]+laps_times[[#This Row],[47]])</f>
        <v>0.10447604166666666</v>
      </c>
      <c r="BE42" s="10">
        <f>IF(ISBLANK(laps_times[[#This Row],[48]]),"DNF",    rounds_cum_time[[#This Row],[47]]+laps_times[[#This Row],[48]])</f>
        <v>0.10688368055555554</v>
      </c>
      <c r="BF42" s="10">
        <f>IF(ISBLANK(laps_times[[#This Row],[49]]),"DNF",    rounds_cum_time[[#This Row],[48]]+laps_times[[#This Row],[49]])</f>
        <v>0.10923564814814814</v>
      </c>
      <c r="BG42" s="10">
        <f>IF(ISBLANK(laps_times[[#This Row],[50]]),"DNF",    rounds_cum_time[[#This Row],[49]]+laps_times[[#This Row],[50]])</f>
        <v>0.11158113425925925</v>
      </c>
      <c r="BH42" s="10">
        <f>IF(ISBLANK(laps_times[[#This Row],[51]]),"DNF",    rounds_cum_time[[#This Row],[50]]+laps_times[[#This Row],[51]])</f>
        <v>0.11387245370370369</v>
      </c>
      <c r="BI42" s="10">
        <f>IF(ISBLANK(laps_times[[#This Row],[52]]),"DNF",    rounds_cum_time[[#This Row],[51]]+laps_times[[#This Row],[52]])</f>
        <v>0.11611932870370369</v>
      </c>
      <c r="BJ42" s="10">
        <f>IF(ISBLANK(laps_times[[#This Row],[53]]),"DNF",    rounds_cum_time[[#This Row],[52]]+laps_times[[#This Row],[53]])</f>
        <v>0.11840208333333331</v>
      </c>
      <c r="BK42" s="10">
        <f>IF(ISBLANK(laps_times[[#This Row],[54]]),"DNF",    rounds_cum_time[[#This Row],[53]]+laps_times[[#This Row],[54]])</f>
        <v>0.12074374999999998</v>
      </c>
      <c r="BL42" s="10">
        <f>IF(ISBLANK(laps_times[[#This Row],[55]]),"DNF",    rounds_cum_time[[#This Row],[54]]+laps_times[[#This Row],[55]])</f>
        <v>0.12325277777777777</v>
      </c>
      <c r="BM42" s="10">
        <f>IF(ISBLANK(laps_times[[#This Row],[56]]),"DNF",    rounds_cum_time[[#This Row],[55]]+laps_times[[#This Row],[56]])</f>
        <v>0.12590833333333332</v>
      </c>
      <c r="BN42" s="10">
        <f>IF(ISBLANK(laps_times[[#This Row],[57]]),"DNF",    rounds_cum_time[[#This Row],[56]]+laps_times[[#This Row],[57]])</f>
        <v>0.12864525462962961</v>
      </c>
      <c r="BO42" s="10">
        <f>IF(ISBLANK(laps_times[[#This Row],[58]]),"DNF",    rounds_cum_time[[#This Row],[57]]+laps_times[[#This Row],[58]])</f>
        <v>0.13125439814814813</v>
      </c>
      <c r="BP42" s="10">
        <f>IF(ISBLANK(laps_times[[#This Row],[59]]),"DNF",    rounds_cum_time[[#This Row],[58]]+laps_times[[#This Row],[59]])</f>
        <v>0.1336853009259259</v>
      </c>
      <c r="BQ42" s="10">
        <f>IF(ISBLANK(laps_times[[#This Row],[60]]),"DNF",    rounds_cum_time[[#This Row],[59]]+laps_times[[#This Row],[60]])</f>
        <v>0.13597523148148144</v>
      </c>
      <c r="BR42" s="10">
        <f>IF(ISBLANK(laps_times[[#This Row],[61]]),"DNF",    rounds_cum_time[[#This Row],[60]]+laps_times[[#This Row],[61]])</f>
        <v>0.13831354166666662</v>
      </c>
      <c r="BS42" s="10">
        <f>IF(ISBLANK(laps_times[[#This Row],[62]]),"DNF",    rounds_cum_time[[#This Row],[61]]+laps_times[[#This Row],[62]])</f>
        <v>0.14064166666666661</v>
      </c>
      <c r="BT42" s="10">
        <f>IF(ISBLANK(laps_times[[#This Row],[63]]),"DNF",    rounds_cum_time[[#This Row],[62]]+laps_times[[#This Row],[63]])</f>
        <v>0.1427649305555555</v>
      </c>
    </row>
    <row r="43" spans="2:72" x14ac:dyDescent="0.2">
      <c r="B43" s="5">
        <v>38</v>
      </c>
      <c r="C43" s="1">
        <v>21</v>
      </c>
      <c r="D43" s="1" t="s">
        <v>69</v>
      </c>
      <c r="E43" s="3">
        <v>1961</v>
      </c>
      <c r="F43" s="3" t="s">
        <v>38</v>
      </c>
      <c r="G43" s="3">
        <v>3</v>
      </c>
      <c r="H43" s="1" t="s">
        <v>70</v>
      </c>
      <c r="I43" s="18">
        <v>0.1435113425925926</v>
      </c>
      <c r="J43" s="10">
        <f>laps_times[[#This Row],[1]]</f>
        <v>2.717939814814815E-3</v>
      </c>
      <c r="K43" s="10">
        <f>IF(ISBLANK(laps_times[[#This Row],[2]]),"DNF",    rounds_cum_time[[#This Row],[1]]+laps_times[[#This Row],[2]])</f>
        <v>4.8721064814814816E-3</v>
      </c>
      <c r="L43" s="10">
        <f>IF(ISBLANK(laps_times[[#This Row],[3]]),"DNF",    rounds_cum_time[[#This Row],[2]]+laps_times[[#This Row],[3]])</f>
        <v>7.0031250000000007E-3</v>
      </c>
      <c r="M43" s="10">
        <f>IF(ISBLANK(laps_times[[#This Row],[4]]),"DNF",    rounds_cum_time[[#This Row],[3]]+laps_times[[#This Row],[4]])</f>
        <v>9.1756944444444447E-3</v>
      </c>
      <c r="N43" s="10">
        <f>IF(ISBLANK(laps_times[[#This Row],[5]]),"DNF",    rounds_cum_time[[#This Row],[4]]+laps_times[[#This Row],[5]])</f>
        <v>1.1268750000000001E-2</v>
      </c>
      <c r="O43" s="10">
        <f>IF(ISBLANK(laps_times[[#This Row],[6]]),"DNF",    rounds_cum_time[[#This Row],[5]]+laps_times[[#This Row],[6]])</f>
        <v>1.3370601851851852E-2</v>
      </c>
      <c r="P43" s="10">
        <f>IF(ISBLANK(laps_times[[#This Row],[7]]),"DNF",    rounds_cum_time[[#This Row],[6]]+laps_times[[#This Row],[7]])</f>
        <v>1.5442708333333333E-2</v>
      </c>
      <c r="Q43" s="10">
        <f>IF(ISBLANK(laps_times[[#This Row],[8]]),"DNF",    rounds_cum_time[[#This Row],[7]]+laps_times[[#This Row],[8]])</f>
        <v>1.7532291666666665E-2</v>
      </c>
      <c r="R43" s="10">
        <f>IF(ISBLANK(laps_times[[#This Row],[9]]),"DNF",    rounds_cum_time[[#This Row],[8]]+laps_times[[#This Row],[9]])</f>
        <v>1.957696759259259E-2</v>
      </c>
      <c r="S43" s="10">
        <f>IF(ISBLANK(laps_times[[#This Row],[10]]),"DNF",    rounds_cum_time[[#This Row],[9]]+laps_times[[#This Row],[10]])</f>
        <v>2.1654861111111107E-2</v>
      </c>
      <c r="T43" s="10">
        <f>IF(ISBLANK(laps_times[[#This Row],[11]]),"DNF",    rounds_cum_time[[#This Row],[10]]+laps_times[[#This Row],[11]])</f>
        <v>2.374444444444444E-2</v>
      </c>
      <c r="U43" s="10">
        <f>IF(ISBLANK(laps_times[[#This Row],[12]]),"DNF",    rounds_cum_time[[#This Row],[11]]+laps_times[[#This Row],[12]])</f>
        <v>2.5819212962962957E-2</v>
      </c>
      <c r="V43" s="10">
        <f>IF(ISBLANK(laps_times[[#This Row],[13]]),"DNF",    rounds_cum_time[[#This Row],[12]]+laps_times[[#This Row],[13]])</f>
        <v>2.789467592592592E-2</v>
      </c>
      <c r="W43" s="10">
        <f>IF(ISBLANK(laps_times[[#This Row],[14]]),"DNF",    rounds_cum_time[[#This Row],[13]]+laps_times[[#This Row],[14]])</f>
        <v>2.9987152777777772E-2</v>
      </c>
      <c r="X43" s="10">
        <f>IF(ISBLANK(laps_times[[#This Row],[15]]),"DNF",    rounds_cum_time[[#This Row],[14]]+laps_times[[#This Row],[15]])</f>
        <v>3.2150115740740733E-2</v>
      </c>
      <c r="Y43" s="10">
        <f>IF(ISBLANK(laps_times[[#This Row],[16]]),"DNF",    rounds_cum_time[[#This Row],[15]]+laps_times[[#This Row],[16]])</f>
        <v>3.4264930555555545E-2</v>
      </c>
      <c r="Z43" s="10">
        <f>IF(ISBLANK(laps_times[[#This Row],[17]]),"DNF",    rounds_cum_time[[#This Row],[16]]+laps_times[[#This Row],[17]])</f>
        <v>3.6419791666666659E-2</v>
      </c>
      <c r="AA43" s="10">
        <f>IF(ISBLANK(laps_times[[#This Row],[18]]),"DNF",    rounds_cum_time[[#This Row],[17]]+laps_times[[#This Row],[18]])</f>
        <v>3.8557754629629626E-2</v>
      </c>
      <c r="AB43" s="10">
        <f>IF(ISBLANK(laps_times[[#This Row],[19]]),"DNF",    rounds_cum_time[[#This Row],[18]]+laps_times[[#This Row],[19]])</f>
        <v>4.0684837962962961E-2</v>
      </c>
      <c r="AC43" s="10">
        <f>IF(ISBLANK(laps_times[[#This Row],[20]]),"DNF",    rounds_cum_time[[#This Row],[19]]+laps_times[[#This Row],[20]])</f>
        <v>4.2840972222222218E-2</v>
      </c>
      <c r="AD43" s="10">
        <f>IF(ISBLANK(laps_times[[#This Row],[21]]),"DNF",    rounds_cum_time[[#This Row],[20]]+laps_times[[#This Row],[21]])</f>
        <v>4.4991435185185183E-2</v>
      </c>
      <c r="AE43" s="10">
        <f>IF(ISBLANK(laps_times[[#This Row],[22]]),"DNF",    rounds_cum_time[[#This Row],[21]]+laps_times[[#This Row],[22]])</f>
        <v>4.7226157407407404E-2</v>
      </c>
      <c r="AF43" s="10">
        <f>IF(ISBLANK(laps_times[[#This Row],[23]]),"DNF",    rounds_cum_time[[#This Row],[22]]+laps_times[[#This Row],[23]])</f>
        <v>4.9556712962962962E-2</v>
      </c>
      <c r="AG43" s="10">
        <f>IF(ISBLANK(laps_times[[#This Row],[24]]),"DNF",    rounds_cum_time[[#This Row],[23]]+laps_times[[#This Row],[24]])</f>
        <v>5.1675578703703706E-2</v>
      </c>
      <c r="AH43" s="10">
        <f>IF(ISBLANK(laps_times[[#This Row],[25]]),"DNF",    rounds_cum_time[[#This Row],[24]]+laps_times[[#This Row],[25]])</f>
        <v>5.3790393518518519E-2</v>
      </c>
      <c r="AI43" s="10">
        <f>IF(ISBLANK(laps_times[[#This Row],[26]]),"DNF",    rounds_cum_time[[#This Row],[25]]+laps_times[[#This Row],[26]])</f>
        <v>5.5889814814814816E-2</v>
      </c>
      <c r="AJ43" s="10">
        <f>IF(ISBLANK(laps_times[[#This Row],[27]]),"DNF",    rounds_cum_time[[#This Row],[26]]+laps_times[[#This Row],[27]])</f>
        <v>5.7990972222222222E-2</v>
      </c>
      <c r="AK43" s="10">
        <f>IF(ISBLANK(laps_times[[#This Row],[28]]),"DNF",    rounds_cum_time[[#This Row],[27]]+laps_times[[#This Row],[28]])</f>
        <v>6.0098842592592593E-2</v>
      </c>
      <c r="AL43" s="10">
        <f>IF(ISBLANK(laps_times[[#This Row],[29]]),"DNF",    rounds_cum_time[[#This Row],[28]]+laps_times[[#This Row],[29]])</f>
        <v>6.226840277777778E-2</v>
      </c>
      <c r="AM43" s="10">
        <f>IF(ISBLANK(laps_times[[#This Row],[30]]),"DNF",    rounds_cum_time[[#This Row],[29]]+laps_times[[#This Row],[30]])</f>
        <v>6.4419444444444446E-2</v>
      </c>
      <c r="AN43" s="10">
        <f>IF(ISBLANK(laps_times[[#This Row],[31]]),"DNF",    rounds_cum_time[[#This Row],[30]]+laps_times[[#This Row],[31]])</f>
        <v>6.657060185185186E-2</v>
      </c>
      <c r="AO43" s="10">
        <f>IF(ISBLANK(laps_times[[#This Row],[32]]),"DNF",    rounds_cum_time[[#This Row],[31]]+laps_times[[#This Row],[32]])</f>
        <v>6.8732060185185198E-2</v>
      </c>
      <c r="AP43" s="10">
        <f>IF(ISBLANK(laps_times[[#This Row],[33]]),"DNF",    rounds_cum_time[[#This Row],[32]]+laps_times[[#This Row],[33]])</f>
        <v>7.0920717592592608E-2</v>
      </c>
      <c r="AQ43" s="10">
        <f>IF(ISBLANK(laps_times[[#This Row],[34]]),"DNF",    rounds_cum_time[[#This Row],[33]]+laps_times[[#This Row],[34]])</f>
        <v>7.3078472222222232E-2</v>
      </c>
      <c r="AR43" s="10">
        <f>IF(ISBLANK(laps_times[[#This Row],[35]]),"DNF",    rounds_cum_time[[#This Row],[34]]+laps_times[[#This Row],[35]])</f>
        <v>7.5379861111111127E-2</v>
      </c>
      <c r="AS43" s="10">
        <f>IF(ISBLANK(laps_times[[#This Row],[36]]),"DNF",    rounds_cum_time[[#This Row],[35]]+laps_times[[#This Row],[36]])</f>
        <v>7.751574074074076E-2</v>
      </c>
      <c r="AT43" s="10">
        <f>IF(ISBLANK(laps_times[[#This Row],[37]]),"DNF",    rounds_cum_time[[#This Row],[36]]+laps_times[[#This Row],[37]])</f>
        <v>7.9670370370370391E-2</v>
      </c>
      <c r="AU43" s="10">
        <f>IF(ISBLANK(laps_times[[#This Row],[38]]),"DNF",    rounds_cum_time[[#This Row],[37]]+laps_times[[#This Row],[38]])</f>
        <v>8.1846875000000027E-2</v>
      </c>
      <c r="AV43" s="10">
        <f>IF(ISBLANK(laps_times[[#This Row],[39]]),"DNF",    rounds_cum_time[[#This Row],[38]]+laps_times[[#This Row],[39]])</f>
        <v>8.4045370370370395E-2</v>
      </c>
      <c r="AW43" s="10">
        <f>IF(ISBLANK(laps_times[[#This Row],[40]]),"DNF",    rounds_cum_time[[#This Row],[39]]+laps_times[[#This Row],[40]])</f>
        <v>8.630821759259262E-2</v>
      </c>
      <c r="AX43" s="10">
        <f>IF(ISBLANK(laps_times[[#This Row],[41]]),"DNF",    rounds_cum_time[[#This Row],[40]]+laps_times[[#This Row],[41]])</f>
        <v>8.8574189814814838E-2</v>
      </c>
      <c r="AY43" s="10">
        <f>IF(ISBLANK(laps_times[[#This Row],[42]]),"DNF",    rounds_cum_time[[#This Row],[41]]+laps_times[[#This Row],[42]])</f>
        <v>9.086273148148151E-2</v>
      </c>
      <c r="AZ43" s="10">
        <f>IF(ISBLANK(laps_times[[#This Row],[43]]),"DNF",    rounds_cum_time[[#This Row],[42]]+laps_times[[#This Row],[43]])</f>
        <v>9.3150231481481507E-2</v>
      </c>
      <c r="BA43" s="10">
        <f>IF(ISBLANK(laps_times[[#This Row],[44]]),"DNF",    rounds_cum_time[[#This Row],[43]]+laps_times[[#This Row],[44]])</f>
        <v>9.5464930555555577E-2</v>
      </c>
      <c r="BB43" s="10">
        <f>IF(ISBLANK(laps_times[[#This Row],[45]]),"DNF",    rounds_cum_time[[#This Row],[44]]+laps_times[[#This Row],[45]])</f>
        <v>9.7725462962962986E-2</v>
      </c>
      <c r="BC43" s="10">
        <f>IF(ISBLANK(laps_times[[#This Row],[46]]),"DNF",    rounds_cum_time[[#This Row],[45]]+laps_times[[#This Row],[46]])</f>
        <v>0.10007152777777781</v>
      </c>
      <c r="BD43" s="10">
        <f>IF(ISBLANK(laps_times[[#This Row],[47]]),"DNF",    rounds_cum_time[[#This Row],[46]]+laps_times[[#This Row],[47]])</f>
        <v>0.10245636574074077</v>
      </c>
      <c r="BE43" s="10">
        <f>IF(ISBLANK(laps_times[[#This Row],[48]]),"DNF",    rounds_cum_time[[#This Row],[47]]+laps_times[[#This Row],[48]])</f>
        <v>0.10484722222222224</v>
      </c>
      <c r="BF43" s="10">
        <f>IF(ISBLANK(laps_times[[#This Row],[49]]),"DNF",    rounds_cum_time[[#This Row],[48]]+laps_times[[#This Row],[49]])</f>
        <v>0.10722974537037039</v>
      </c>
      <c r="BG43" s="10">
        <f>IF(ISBLANK(laps_times[[#This Row],[50]]),"DNF",    rounds_cum_time[[#This Row],[49]]+laps_times[[#This Row],[50]])</f>
        <v>0.10966018518518521</v>
      </c>
      <c r="BH43" s="10">
        <f>IF(ISBLANK(laps_times[[#This Row],[51]]),"DNF",    rounds_cum_time[[#This Row],[50]]+laps_times[[#This Row],[51]])</f>
        <v>0.11205613425925928</v>
      </c>
      <c r="BI43" s="10">
        <f>IF(ISBLANK(laps_times[[#This Row],[52]]),"DNF",    rounds_cum_time[[#This Row],[51]]+laps_times[[#This Row],[52]])</f>
        <v>0.11454247685185187</v>
      </c>
      <c r="BJ43" s="10">
        <f>IF(ISBLANK(laps_times[[#This Row],[53]]),"DNF",    rounds_cum_time[[#This Row],[52]]+laps_times[[#This Row],[53]])</f>
        <v>0.11704988425925927</v>
      </c>
      <c r="BK43" s="10">
        <f>IF(ISBLANK(laps_times[[#This Row],[54]]),"DNF",    rounds_cum_time[[#This Row],[53]]+laps_times[[#This Row],[54]])</f>
        <v>0.11953715277777779</v>
      </c>
      <c r="BL43" s="10">
        <f>IF(ISBLANK(laps_times[[#This Row],[55]]),"DNF",    rounds_cum_time[[#This Row],[54]]+laps_times[[#This Row],[55]])</f>
        <v>0.1220564814814815</v>
      </c>
      <c r="BM43" s="10">
        <f>IF(ISBLANK(laps_times[[#This Row],[56]]),"DNF",    rounds_cum_time[[#This Row],[55]]+laps_times[[#This Row],[56]])</f>
        <v>0.12470046296296299</v>
      </c>
      <c r="BN43" s="10">
        <f>IF(ISBLANK(laps_times[[#This Row],[57]]),"DNF",    rounds_cum_time[[#This Row],[56]]+laps_times[[#This Row],[57]])</f>
        <v>0.12784236111111114</v>
      </c>
      <c r="BO43" s="10">
        <f>IF(ISBLANK(laps_times[[#This Row],[58]]),"DNF",    rounds_cum_time[[#This Row],[57]]+laps_times[[#This Row],[58]])</f>
        <v>0.13052303240740742</v>
      </c>
      <c r="BP43" s="10">
        <f>IF(ISBLANK(laps_times[[#This Row],[59]]),"DNF",    rounds_cum_time[[#This Row],[58]]+laps_times[[#This Row],[59]])</f>
        <v>0.13315995370370373</v>
      </c>
      <c r="BQ43" s="10">
        <f>IF(ISBLANK(laps_times[[#This Row],[60]]),"DNF",    rounds_cum_time[[#This Row],[59]]+laps_times[[#This Row],[60]])</f>
        <v>0.13606238425925929</v>
      </c>
      <c r="BR43" s="10">
        <f>IF(ISBLANK(laps_times[[#This Row],[61]]),"DNF",    rounds_cum_time[[#This Row],[60]]+laps_times[[#This Row],[61]])</f>
        <v>0.13878935185185187</v>
      </c>
      <c r="BS43" s="10">
        <f>IF(ISBLANK(laps_times[[#This Row],[62]]),"DNF",    rounds_cum_time[[#This Row],[61]]+laps_times[[#This Row],[62]])</f>
        <v>0.1412090277777778</v>
      </c>
      <c r="BT43" s="10">
        <f>IF(ISBLANK(laps_times[[#This Row],[63]]),"DNF",    rounds_cum_time[[#This Row],[62]]+laps_times[[#This Row],[63]])</f>
        <v>0.14351168981481482</v>
      </c>
    </row>
    <row r="44" spans="2:72" x14ac:dyDescent="0.2">
      <c r="B44" s="5">
        <v>39</v>
      </c>
      <c r="C44" s="1">
        <v>45</v>
      </c>
      <c r="D44" s="1" t="s">
        <v>71</v>
      </c>
      <c r="E44" s="3">
        <v>1975</v>
      </c>
      <c r="F44" s="3" t="s">
        <v>8</v>
      </c>
      <c r="G44" s="3">
        <v>17</v>
      </c>
      <c r="H44" s="1" t="s">
        <v>72</v>
      </c>
      <c r="I44" s="18">
        <v>0.14536354166666668</v>
      </c>
      <c r="J44" s="10">
        <f>laps_times[[#This Row],[1]]</f>
        <v>2.7339120370370369E-3</v>
      </c>
      <c r="K44" s="10">
        <f>IF(ISBLANK(laps_times[[#This Row],[2]]),"DNF",    rounds_cum_time[[#This Row],[1]]+laps_times[[#This Row],[2]])</f>
        <v>4.9793981481481477E-3</v>
      </c>
      <c r="L44" s="10">
        <f>IF(ISBLANK(laps_times[[#This Row],[3]]),"DNF",    rounds_cum_time[[#This Row],[2]]+laps_times[[#This Row],[3]])</f>
        <v>7.2402777777777778E-3</v>
      </c>
      <c r="M44" s="10">
        <f>IF(ISBLANK(laps_times[[#This Row],[4]]),"DNF",    rounds_cum_time[[#This Row],[3]]+laps_times[[#This Row],[4]])</f>
        <v>9.5417824074074085E-3</v>
      </c>
      <c r="N44" s="10">
        <f>IF(ISBLANK(laps_times[[#This Row],[5]]),"DNF",    rounds_cum_time[[#This Row],[4]]+laps_times[[#This Row],[5]])</f>
        <v>1.1705787037037039E-2</v>
      </c>
      <c r="O44" s="10">
        <f>IF(ISBLANK(laps_times[[#This Row],[6]]),"DNF",    rounds_cum_time[[#This Row],[5]]+laps_times[[#This Row],[6]])</f>
        <v>1.3864699074074076E-2</v>
      </c>
      <c r="P44" s="10">
        <f>IF(ISBLANK(laps_times[[#This Row],[7]]),"DNF",    rounds_cum_time[[#This Row],[6]]+laps_times[[#This Row],[7]])</f>
        <v>1.6007407407407411E-2</v>
      </c>
      <c r="Q44" s="10">
        <f>IF(ISBLANK(laps_times[[#This Row],[8]]),"DNF",    rounds_cum_time[[#This Row],[7]]+laps_times[[#This Row],[8]])</f>
        <v>1.8180555555555561E-2</v>
      </c>
      <c r="R44" s="10">
        <f>IF(ISBLANK(laps_times[[#This Row],[9]]),"DNF",    rounds_cum_time[[#This Row],[8]]+laps_times[[#This Row],[9]])</f>
        <v>2.0371296296296301E-2</v>
      </c>
      <c r="S44" s="10">
        <f>IF(ISBLANK(laps_times[[#This Row],[10]]),"DNF",    rounds_cum_time[[#This Row],[9]]+laps_times[[#This Row],[10]])</f>
        <v>2.2595601851851856E-2</v>
      </c>
      <c r="T44" s="10">
        <f>IF(ISBLANK(laps_times[[#This Row],[11]]),"DNF",    rounds_cum_time[[#This Row],[10]]+laps_times[[#This Row],[11]])</f>
        <v>2.4755092592592596E-2</v>
      </c>
      <c r="U44" s="10">
        <f>IF(ISBLANK(laps_times[[#This Row],[12]]),"DNF",    rounds_cum_time[[#This Row],[11]]+laps_times[[#This Row],[12]])</f>
        <v>2.6956481481481484E-2</v>
      </c>
      <c r="V44" s="10">
        <f>IF(ISBLANK(laps_times[[#This Row],[13]]),"DNF",    rounds_cum_time[[#This Row],[12]]+laps_times[[#This Row],[13]])</f>
        <v>2.9172222222222224E-2</v>
      </c>
      <c r="W44" s="10">
        <f>IF(ISBLANK(laps_times[[#This Row],[14]]),"DNF",    rounds_cum_time[[#This Row],[13]]+laps_times[[#This Row],[14]])</f>
        <v>3.1404398148148154E-2</v>
      </c>
      <c r="X44" s="10">
        <f>IF(ISBLANK(laps_times[[#This Row],[15]]),"DNF",    rounds_cum_time[[#This Row],[14]]+laps_times[[#This Row],[15]])</f>
        <v>3.3645486111111116E-2</v>
      </c>
      <c r="Y44" s="10">
        <f>IF(ISBLANK(laps_times[[#This Row],[16]]),"DNF",    rounds_cum_time[[#This Row],[15]]+laps_times[[#This Row],[16]])</f>
        <v>3.5901851851851858E-2</v>
      </c>
      <c r="Z44" s="10">
        <f>IF(ISBLANK(laps_times[[#This Row],[17]]),"DNF",    rounds_cum_time[[#This Row],[16]]+laps_times[[#This Row],[17]])</f>
        <v>3.8179282407407415E-2</v>
      </c>
      <c r="AA44" s="10">
        <f>IF(ISBLANK(laps_times[[#This Row],[18]]),"DNF",    rounds_cum_time[[#This Row],[17]]+laps_times[[#This Row],[18]])</f>
        <v>4.0419791666666677E-2</v>
      </c>
      <c r="AB44" s="10">
        <f>IF(ISBLANK(laps_times[[#This Row],[19]]),"DNF",    rounds_cum_time[[#This Row],[18]]+laps_times[[#This Row],[19]])</f>
        <v>4.26425925925926E-2</v>
      </c>
      <c r="AC44" s="10">
        <f>IF(ISBLANK(laps_times[[#This Row],[20]]),"DNF",    rounds_cum_time[[#This Row],[19]]+laps_times[[#This Row],[20]])</f>
        <v>4.4828703703703711E-2</v>
      </c>
      <c r="AD44" s="10">
        <f>IF(ISBLANK(laps_times[[#This Row],[21]]),"DNF",    rounds_cum_time[[#This Row],[20]]+laps_times[[#This Row],[21]])</f>
        <v>4.7014467592592597E-2</v>
      </c>
      <c r="AE44" s="10">
        <f>IF(ISBLANK(laps_times[[#This Row],[22]]),"DNF",    rounds_cum_time[[#This Row],[21]]+laps_times[[#This Row],[22]])</f>
        <v>4.9227662037037039E-2</v>
      </c>
      <c r="AF44" s="10">
        <f>IF(ISBLANK(laps_times[[#This Row],[23]]),"DNF",    rounds_cum_time[[#This Row],[22]]+laps_times[[#This Row],[23]])</f>
        <v>5.1446527777777779E-2</v>
      </c>
      <c r="AG44" s="10">
        <f>IF(ISBLANK(laps_times[[#This Row],[24]]),"DNF",    rounds_cum_time[[#This Row],[23]]+laps_times[[#This Row],[24]])</f>
        <v>5.3644560185185187E-2</v>
      </c>
      <c r="AH44" s="10">
        <f>IF(ISBLANK(laps_times[[#This Row],[25]]),"DNF",    rounds_cum_time[[#This Row],[24]]+laps_times[[#This Row],[25]])</f>
        <v>5.5899652777777781E-2</v>
      </c>
      <c r="AI44" s="10">
        <f>IF(ISBLANK(laps_times[[#This Row],[26]]),"DNF",    rounds_cum_time[[#This Row],[25]]+laps_times[[#This Row],[26]])</f>
        <v>5.8147222222222225E-2</v>
      </c>
      <c r="AJ44" s="10">
        <f>IF(ISBLANK(laps_times[[#This Row],[27]]),"DNF",    rounds_cum_time[[#This Row],[26]]+laps_times[[#This Row],[27]])</f>
        <v>6.0400810185185186E-2</v>
      </c>
      <c r="AK44" s="10">
        <f>IF(ISBLANK(laps_times[[#This Row],[28]]),"DNF",    rounds_cum_time[[#This Row],[27]]+laps_times[[#This Row],[28]])</f>
        <v>6.2650578703703705E-2</v>
      </c>
      <c r="AL44" s="10">
        <f>IF(ISBLANK(laps_times[[#This Row],[29]]),"DNF",    rounds_cum_time[[#This Row],[28]]+laps_times[[#This Row],[29]])</f>
        <v>6.4938541666666669E-2</v>
      </c>
      <c r="AM44" s="10">
        <f>IF(ISBLANK(laps_times[[#This Row],[30]]),"DNF",    rounds_cum_time[[#This Row],[29]]+laps_times[[#This Row],[30]])</f>
        <v>6.7181597222222222E-2</v>
      </c>
      <c r="AN44" s="10">
        <f>IF(ISBLANK(laps_times[[#This Row],[31]]),"DNF",    rounds_cum_time[[#This Row],[30]]+laps_times[[#This Row],[31]])</f>
        <v>6.945462962962963E-2</v>
      </c>
      <c r="AO44" s="10">
        <f>IF(ISBLANK(laps_times[[#This Row],[32]]),"DNF",    rounds_cum_time[[#This Row],[31]]+laps_times[[#This Row],[32]])</f>
        <v>7.1723495370370371E-2</v>
      </c>
      <c r="AP44" s="10">
        <f>IF(ISBLANK(laps_times[[#This Row],[33]]),"DNF",    rounds_cum_time[[#This Row],[32]]+laps_times[[#This Row],[33]])</f>
        <v>7.400393518518518E-2</v>
      </c>
      <c r="AQ44" s="10">
        <f>IF(ISBLANK(laps_times[[#This Row],[34]]),"DNF",    rounds_cum_time[[#This Row],[33]]+laps_times[[#This Row],[34]])</f>
        <v>7.6306597222222217E-2</v>
      </c>
      <c r="AR44" s="10">
        <f>IF(ISBLANK(laps_times[[#This Row],[35]]),"DNF",    rounds_cum_time[[#This Row],[34]]+laps_times[[#This Row],[35]])</f>
        <v>7.8597222222222221E-2</v>
      </c>
      <c r="AS44" s="10">
        <f>IF(ISBLANK(laps_times[[#This Row],[36]]),"DNF",    rounds_cum_time[[#This Row],[35]]+laps_times[[#This Row],[36]])</f>
        <v>8.0869907407407404E-2</v>
      </c>
      <c r="AT44" s="10">
        <f>IF(ISBLANK(laps_times[[#This Row],[37]]),"DNF",    rounds_cum_time[[#This Row],[36]]+laps_times[[#This Row],[37]])</f>
        <v>8.3154166666666668E-2</v>
      </c>
      <c r="AU44" s="10">
        <f>IF(ISBLANK(laps_times[[#This Row],[38]]),"DNF",    rounds_cum_time[[#This Row],[37]]+laps_times[[#This Row],[38]])</f>
        <v>8.5429513888888892E-2</v>
      </c>
      <c r="AV44" s="10">
        <f>IF(ISBLANK(laps_times[[#This Row],[39]]),"DNF",    rounds_cum_time[[#This Row],[38]]+laps_times[[#This Row],[39]])</f>
        <v>8.7753356481481484E-2</v>
      </c>
      <c r="AW44" s="10">
        <f>IF(ISBLANK(laps_times[[#This Row],[40]]),"DNF",    rounds_cum_time[[#This Row],[39]]+laps_times[[#This Row],[40]])</f>
        <v>9.0085995370370375E-2</v>
      </c>
      <c r="AX44" s="10">
        <f>IF(ISBLANK(laps_times[[#This Row],[41]]),"DNF",    rounds_cum_time[[#This Row],[40]]+laps_times[[#This Row],[41]])</f>
        <v>9.2377662037037039E-2</v>
      </c>
      <c r="AY44" s="10">
        <f>IF(ISBLANK(laps_times[[#This Row],[42]]),"DNF",    rounds_cum_time[[#This Row],[41]]+laps_times[[#This Row],[42]])</f>
        <v>9.4716898148148154E-2</v>
      </c>
      <c r="AZ44" s="10">
        <f>IF(ISBLANK(laps_times[[#This Row],[43]]),"DNF",    rounds_cum_time[[#This Row],[42]]+laps_times[[#This Row],[43]])</f>
        <v>9.7028125000000007E-2</v>
      </c>
      <c r="BA44" s="10">
        <f>IF(ISBLANK(laps_times[[#This Row],[44]]),"DNF",    rounds_cum_time[[#This Row],[43]]+laps_times[[#This Row],[44]])</f>
        <v>9.9458680555555568E-2</v>
      </c>
      <c r="BB44" s="10">
        <f>IF(ISBLANK(laps_times[[#This Row],[45]]),"DNF",    rounds_cum_time[[#This Row],[44]]+laps_times[[#This Row],[45]])</f>
        <v>0.10181250000000001</v>
      </c>
      <c r="BC44" s="10">
        <f>IF(ISBLANK(laps_times[[#This Row],[46]]),"DNF",    rounds_cum_time[[#This Row],[45]]+laps_times[[#This Row],[46]])</f>
        <v>0.10413958333333334</v>
      </c>
      <c r="BD44" s="10">
        <f>IF(ISBLANK(laps_times[[#This Row],[47]]),"DNF",    rounds_cum_time[[#This Row],[46]]+laps_times[[#This Row],[47]])</f>
        <v>0.10651585648148149</v>
      </c>
      <c r="BE44" s="10">
        <f>IF(ISBLANK(laps_times[[#This Row],[48]]),"DNF",    rounds_cum_time[[#This Row],[47]]+laps_times[[#This Row],[48]])</f>
        <v>0.10889027777777778</v>
      </c>
      <c r="BF44" s="10">
        <f>IF(ISBLANK(laps_times[[#This Row],[49]]),"DNF",    rounds_cum_time[[#This Row],[48]]+laps_times[[#This Row],[49]])</f>
        <v>0.11123368055555556</v>
      </c>
      <c r="BG44" s="10">
        <f>IF(ISBLANK(laps_times[[#This Row],[50]]),"DNF",    rounds_cum_time[[#This Row],[49]]+laps_times[[#This Row],[50]])</f>
        <v>0.11361296296296297</v>
      </c>
      <c r="BH44" s="10">
        <f>IF(ISBLANK(laps_times[[#This Row],[51]]),"DNF",    rounds_cum_time[[#This Row],[50]]+laps_times[[#This Row],[51]])</f>
        <v>0.11604618055555556</v>
      </c>
      <c r="BI44" s="10">
        <f>IF(ISBLANK(laps_times[[#This Row],[52]]),"DNF",    rounds_cum_time[[#This Row],[51]]+laps_times[[#This Row],[52]])</f>
        <v>0.11843321759259259</v>
      </c>
      <c r="BJ44" s="10">
        <f>IF(ISBLANK(laps_times[[#This Row],[53]]),"DNF",    rounds_cum_time[[#This Row],[52]]+laps_times[[#This Row],[53]])</f>
        <v>0.12082847222222222</v>
      </c>
      <c r="BK44" s="10">
        <f>IF(ISBLANK(laps_times[[#This Row],[54]]),"DNF",    rounds_cum_time[[#This Row],[53]]+laps_times[[#This Row],[54]])</f>
        <v>0.12326099537037037</v>
      </c>
      <c r="BL44" s="10">
        <f>IF(ISBLANK(laps_times[[#This Row],[55]]),"DNF",    rounds_cum_time[[#This Row],[54]]+laps_times[[#This Row],[55]])</f>
        <v>0.12578182870370369</v>
      </c>
      <c r="BM44" s="10">
        <f>IF(ISBLANK(laps_times[[#This Row],[56]]),"DNF",    rounds_cum_time[[#This Row],[55]]+laps_times[[#This Row],[56]])</f>
        <v>0.12821157407407408</v>
      </c>
      <c r="BN44" s="10">
        <f>IF(ISBLANK(laps_times[[#This Row],[57]]),"DNF",    rounds_cum_time[[#This Row],[56]]+laps_times[[#This Row],[57]])</f>
        <v>0.13067268518518518</v>
      </c>
      <c r="BO44" s="10">
        <f>IF(ISBLANK(laps_times[[#This Row],[58]]),"DNF",    rounds_cum_time[[#This Row],[57]]+laps_times[[#This Row],[58]])</f>
        <v>0.13318321759259258</v>
      </c>
      <c r="BP44" s="10">
        <f>IF(ISBLANK(laps_times[[#This Row],[59]]),"DNF",    rounds_cum_time[[#This Row],[58]]+laps_times[[#This Row],[59]])</f>
        <v>0.13563113425925924</v>
      </c>
      <c r="BQ44" s="10">
        <f>IF(ISBLANK(laps_times[[#This Row],[60]]),"DNF",    rounds_cum_time[[#This Row],[59]]+laps_times[[#This Row],[60]])</f>
        <v>0.13806458333333332</v>
      </c>
      <c r="BR44" s="10">
        <f>IF(ISBLANK(laps_times[[#This Row],[61]]),"DNF",    rounds_cum_time[[#This Row],[60]]+laps_times[[#This Row],[61]])</f>
        <v>0.14047013888888887</v>
      </c>
      <c r="BS44" s="10">
        <f>IF(ISBLANK(laps_times[[#This Row],[62]]),"DNF",    rounds_cum_time[[#This Row],[61]]+laps_times[[#This Row],[62]])</f>
        <v>0.14287280092592591</v>
      </c>
      <c r="BT44" s="10">
        <f>IF(ISBLANK(laps_times[[#This Row],[63]]),"DNF",    rounds_cum_time[[#This Row],[62]]+laps_times[[#This Row],[63]])</f>
        <v>0.1453642361111111</v>
      </c>
    </row>
    <row r="45" spans="2:72" x14ac:dyDescent="0.2">
      <c r="B45" s="5">
        <v>40</v>
      </c>
      <c r="C45" s="1">
        <v>106</v>
      </c>
      <c r="D45" s="1" t="s">
        <v>73</v>
      </c>
      <c r="E45" s="3">
        <v>1971</v>
      </c>
      <c r="F45" s="3" t="s">
        <v>1</v>
      </c>
      <c r="G45" s="3">
        <v>16</v>
      </c>
      <c r="H45" s="1" t="s">
        <v>74</v>
      </c>
      <c r="I45" s="18">
        <v>0.1457326388888889</v>
      </c>
      <c r="J45" s="10">
        <f>laps_times[[#This Row],[1]]</f>
        <v>2.6093750000000001E-3</v>
      </c>
      <c r="K45" s="10">
        <f>IF(ISBLANK(laps_times[[#This Row],[2]]),"DNF",    rounds_cum_time[[#This Row],[1]]+laps_times[[#This Row],[2]])</f>
        <v>4.6703703703703699E-3</v>
      </c>
      <c r="L45" s="10">
        <f>IF(ISBLANK(laps_times[[#This Row],[3]]),"DNF",    rounds_cum_time[[#This Row],[2]]+laps_times[[#This Row],[3]])</f>
        <v>6.69375E-3</v>
      </c>
      <c r="M45" s="10">
        <f>IF(ISBLANK(laps_times[[#This Row],[4]]),"DNF",    rounds_cum_time[[#This Row],[3]]+laps_times[[#This Row],[4]])</f>
        <v>8.7062500000000004E-3</v>
      </c>
      <c r="N45" s="10">
        <f>IF(ISBLANK(laps_times[[#This Row],[5]]),"DNF",    rounds_cum_time[[#This Row],[4]]+laps_times[[#This Row],[5]])</f>
        <v>1.0714930555555556E-2</v>
      </c>
      <c r="O45" s="10">
        <f>IF(ISBLANK(laps_times[[#This Row],[6]]),"DNF",    rounds_cum_time[[#This Row],[5]]+laps_times[[#This Row],[6]])</f>
        <v>1.2720486111111111E-2</v>
      </c>
      <c r="P45" s="10">
        <f>IF(ISBLANK(laps_times[[#This Row],[7]]),"DNF",    rounds_cum_time[[#This Row],[6]]+laps_times[[#This Row],[7]])</f>
        <v>1.4785300925925926E-2</v>
      </c>
      <c r="Q45" s="10">
        <f>IF(ISBLANK(laps_times[[#This Row],[8]]),"DNF",    rounds_cum_time[[#This Row],[7]]+laps_times[[#This Row],[8]])</f>
        <v>1.6862037037037036E-2</v>
      </c>
      <c r="R45" s="10">
        <f>IF(ISBLANK(laps_times[[#This Row],[9]]),"DNF",    rounds_cum_time[[#This Row],[8]]+laps_times[[#This Row],[9]])</f>
        <v>1.8931134259259259E-2</v>
      </c>
      <c r="S45" s="10">
        <f>IF(ISBLANK(laps_times[[#This Row],[10]]),"DNF",    rounds_cum_time[[#This Row],[9]]+laps_times[[#This Row],[10]])</f>
        <v>2.0991319444444444E-2</v>
      </c>
      <c r="T45" s="10">
        <f>IF(ISBLANK(laps_times[[#This Row],[11]]),"DNF",    rounds_cum_time[[#This Row],[10]]+laps_times[[#This Row],[11]])</f>
        <v>2.3071527777777778E-2</v>
      </c>
      <c r="U45" s="10">
        <f>IF(ISBLANK(laps_times[[#This Row],[12]]),"DNF",    rounds_cum_time[[#This Row],[11]]+laps_times[[#This Row],[12]])</f>
        <v>2.5119097222222223E-2</v>
      </c>
      <c r="V45" s="10">
        <f>IF(ISBLANK(laps_times[[#This Row],[13]]),"DNF",    rounds_cum_time[[#This Row],[12]]+laps_times[[#This Row],[13]])</f>
        <v>2.7208912037037038E-2</v>
      </c>
      <c r="W45" s="10">
        <f>IF(ISBLANK(laps_times[[#This Row],[14]]),"DNF",    rounds_cum_time[[#This Row],[13]]+laps_times[[#This Row],[14]])</f>
        <v>2.9285995370370372E-2</v>
      </c>
      <c r="X45" s="10">
        <f>IF(ISBLANK(laps_times[[#This Row],[15]]),"DNF",    rounds_cum_time[[#This Row],[14]]+laps_times[[#This Row],[15]])</f>
        <v>3.139340277777778E-2</v>
      </c>
      <c r="Y45" s="10">
        <f>IF(ISBLANK(laps_times[[#This Row],[16]]),"DNF",    rounds_cum_time[[#This Row],[15]]+laps_times[[#This Row],[16]])</f>
        <v>3.3564467592592594E-2</v>
      </c>
      <c r="Z45" s="10">
        <f>IF(ISBLANK(laps_times[[#This Row],[17]]),"DNF",    rounds_cum_time[[#This Row],[16]]+laps_times[[#This Row],[17]])</f>
        <v>3.5711574074074076E-2</v>
      </c>
      <c r="AA45" s="10">
        <f>IF(ISBLANK(laps_times[[#This Row],[18]]),"DNF",    rounds_cum_time[[#This Row],[17]]+laps_times[[#This Row],[18]])</f>
        <v>3.778923611111111E-2</v>
      </c>
      <c r="AB45" s="10">
        <f>IF(ISBLANK(laps_times[[#This Row],[19]]),"DNF",    rounds_cum_time[[#This Row],[18]]+laps_times[[#This Row],[19]])</f>
        <v>3.9881018518518517E-2</v>
      </c>
      <c r="AC45" s="10">
        <f>IF(ISBLANK(laps_times[[#This Row],[20]]),"DNF",    rounds_cum_time[[#This Row],[19]]+laps_times[[#This Row],[20]])</f>
        <v>4.2025115740740741E-2</v>
      </c>
      <c r="AD45" s="10">
        <f>IF(ISBLANK(laps_times[[#This Row],[21]]),"DNF",    rounds_cum_time[[#This Row],[20]]+laps_times[[#This Row],[21]])</f>
        <v>4.4204050925925928E-2</v>
      </c>
      <c r="AE45" s="10">
        <f>IF(ISBLANK(laps_times[[#This Row],[22]]),"DNF",    rounds_cum_time[[#This Row],[21]]+laps_times[[#This Row],[22]])</f>
        <v>4.6393055555555555E-2</v>
      </c>
      <c r="AF45" s="10">
        <f>IF(ISBLANK(laps_times[[#This Row],[23]]),"DNF",    rounds_cum_time[[#This Row],[22]]+laps_times[[#This Row],[23]])</f>
        <v>4.8570486111111109E-2</v>
      </c>
      <c r="AG45" s="10">
        <f>IF(ISBLANK(laps_times[[#This Row],[24]]),"DNF",    rounds_cum_time[[#This Row],[23]]+laps_times[[#This Row],[24]])</f>
        <v>5.0763888888888886E-2</v>
      </c>
      <c r="AH45" s="10">
        <f>IF(ISBLANK(laps_times[[#This Row],[25]]),"DNF",    rounds_cum_time[[#This Row],[24]]+laps_times[[#This Row],[25]])</f>
        <v>5.2934722222222216E-2</v>
      </c>
      <c r="AI45" s="10">
        <f>IF(ISBLANK(laps_times[[#This Row],[26]]),"DNF",    rounds_cum_time[[#This Row],[25]]+laps_times[[#This Row],[26]])</f>
        <v>5.5143749999999991E-2</v>
      </c>
      <c r="AJ45" s="10">
        <f>IF(ISBLANK(laps_times[[#This Row],[27]]),"DNF",    rounds_cum_time[[#This Row],[26]]+laps_times[[#This Row],[27]])</f>
        <v>5.7391319444444436E-2</v>
      </c>
      <c r="AK45" s="10">
        <f>IF(ISBLANK(laps_times[[#This Row],[28]]),"DNF",    rounds_cum_time[[#This Row],[27]]+laps_times[[#This Row],[28]])</f>
        <v>5.9602430555555544E-2</v>
      </c>
      <c r="AL45" s="10">
        <f>IF(ISBLANK(laps_times[[#This Row],[29]]),"DNF",    rounds_cum_time[[#This Row],[28]]+laps_times[[#This Row],[29]])</f>
        <v>6.1804861111111102E-2</v>
      </c>
      <c r="AM45" s="10">
        <f>IF(ISBLANK(laps_times[[#This Row],[30]]),"DNF",    rounds_cum_time[[#This Row],[29]]+laps_times[[#This Row],[30]])</f>
        <v>6.4016087962962959E-2</v>
      </c>
      <c r="AN45" s="10">
        <f>IF(ISBLANK(laps_times[[#This Row],[31]]),"DNF",    rounds_cum_time[[#This Row],[30]]+laps_times[[#This Row],[31]])</f>
        <v>6.6277430555555558E-2</v>
      </c>
      <c r="AO45" s="10">
        <f>IF(ISBLANK(laps_times[[#This Row],[32]]),"DNF",    rounds_cum_time[[#This Row],[31]]+laps_times[[#This Row],[32]])</f>
        <v>6.8544675925925933E-2</v>
      </c>
      <c r="AP45" s="10">
        <f>IF(ISBLANK(laps_times[[#This Row],[33]]),"DNF",    rounds_cum_time[[#This Row],[32]]+laps_times[[#This Row],[33]])</f>
        <v>7.0827777777777781E-2</v>
      </c>
      <c r="AQ45" s="10">
        <f>IF(ISBLANK(laps_times[[#This Row],[34]]),"DNF",    rounds_cum_time[[#This Row],[33]]+laps_times[[#This Row],[34]])</f>
        <v>7.3087615740740741E-2</v>
      </c>
      <c r="AR45" s="10">
        <f>IF(ISBLANK(laps_times[[#This Row],[35]]),"DNF",    rounds_cum_time[[#This Row],[34]]+laps_times[[#This Row],[35]])</f>
        <v>7.5336226851851859E-2</v>
      </c>
      <c r="AS45" s="10">
        <f>IF(ISBLANK(laps_times[[#This Row],[36]]),"DNF",    rounds_cum_time[[#This Row],[35]]+laps_times[[#This Row],[36]])</f>
        <v>7.7598379629629635E-2</v>
      </c>
      <c r="AT45" s="10">
        <f>IF(ISBLANK(laps_times[[#This Row],[37]]),"DNF",    rounds_cum_time[[#This Row],[36]]+laps_times[[#This Row],[37]])</f>
        <v>7.9919675925925929E-2</v>
      </c>
      <c r="AU45" s="10">
        <f>IF(ISBLANK(laps_times[[#This Row],[38]]),"DNF",    rounds_cum_time[[#This Row],[37]]+laps_times[[#This Row],[38]])</f>
        <v>8.2276041666666674E-2</v>
      </c>
      <c r="AV45" s="10">
        <f>IF(ISBLANK(laps_times[[#This Row],[39]]),"DNF",    rounds_cum_time[[#This Row],[38]]+laps_times[[#This Row],[39]])</f>
        <v>8.4616782407407415E-2</v>
      </c>
      <c r="AW45" s="10">
        <f>IF(ISBLANK(laps_times[[#This Row],[40]]),"DNF",    rounds_cum_time[[#This Row],[39]]+laps_times[[#This Row],[40]])</f>
        <v>8.692743055555556E-2</v>
      </c>
      <c r="AX45" s="10">
        <f>IF(ISBLANK(laps_times[[#This Row],[41]]),"DNF",    rounds_cum_time[[#This Row],[40]]+laps_times[[#This Row],[41]])</f>
        <v>8.9245601851851861E-2</v>
      </c>
      <c r="AY45" s="10">
        <f>IF(ISBLANK(laps_times[[#This Row],[42]]),"DNF",    rounds_cum_time[[#This Row],[41]]+laps_times[[#This Row],[42]])</f>
        <v>9.1623263888888903E-2</v>
      </c>
      <c r="AZ45" s="10">
        <f>IF(ISBLANK(laps_times[[#This Row],[43]]),"DNF",    rounds_cum_time[[#This Row],[42]]+laps_times[[#This Row],[43]])</f>
        <v>9.4007291666666687E-2</v>
      </c>
      <c r="BA45" s="10">
        <f>IF(ISBLANK(laps_times[[#This Row],[44]]),"DNF",    rounds_cum_time[[#This Row],[43]]+laps_times[[#This Row],[44]])</f>
        <v>9.6324652777777797E-2</v>
      </c>
      <c r="BB45" s="10">
        <f>IF(ISBLANK(laps_times[[#This Row],[45]]),"DNF",    rounds_cum_time[[#This Row],[44]]+laps_times[[#This Row],[45]])</f>
        <v>9.8630208333333358E-2</v>
      </c>
      <c r="BC45" s="10">
        <f>IF(ISBLANK(laps_times[[#This Row],[46]]),"DNF",    rounds_cum_time[[#This Row],[45]]+laps_times[[#This Row],[46]])</f>
        <v>0.10101006944444448</v>
      </c>
      <c r="BD45" s="10">
        <f>IF(ISBLANK(laps_times[[#This Row],[47]]),"DNF",    rounds_cum_time[[#This Row],[46]]+laps_times[[#This Row],[47]])</f>
        <v>0.10347372685185188</v>
      </c>
      <c r="BE45" s="10">
        <f>IF(ISBLANK(laps_times[[#This Row],[48]]),"DNF",    rounds_cum_time[[#This Row],[47]]+laps_times[[#This Row],[48]])</f>
        <v>0.10589918981481485</v>
      </c>
      <c r="BF45" s="10">
        <f>IF(ISBLANK(laps_times[[#This Row],[49]]),"DNF",    rounds_cum_time[[#This Row],[48]]+laps_times[[#This Row],[49]])</f>
        <v>0.10833634259259263</v>
      </c>
      <c r="BG45" s="10">
        <f>IF(ISBLANK(laps_times[[#This Row],[50]]),"DNF",    rounds_cum_time[[#This Row],[49]]+laps_times[[#This Row],[50]])</f>
        <v>0.11086956018518522</v>
      </c>
      <c r="BH45" s="10">
        <f>IF(ISBLANK(laps_times[[#This Row],[51]]),"DNF",    rounds_cum_time[[#This Row],[50]]+laps_times[[#This Row],[51]])</f>
        <v>0.11355590277777781</v>
      </c>
      <c r="BI45" s="10">
        <f>IF(ISBLANK(laps_times[[#This Row],[52]]),"DNF",    rounds_cum_time[[#This Row],[51]]+laps_times[[#This Row],[52]])</f>
        <v>0.11615937500000004</v>
      </c>
      <c r="BJ45" s="10">
        <f>IF(ISBLANK(laps_times[[#This Row],[53]]),"DNF",    rounds_cum_time[[#This Row],[52]]+laps_times[[#This Row],[53]])</f>
        <v>0.11881851851851856</v>
      </c>
      <c r="BK45" s="10">
        <f>IF(ISBLANK(laps_times[[#This Row],[54]]),"DNF",    rounds_cum_time[[#This Row],[53]]+laps_times[[#This Row],[54]])</f>
        <v>0.121506712962963</v>
      </c>
      <c r="BL45" s="10">
        <f>IF(ISBLANK(laps_times[[#This Row],[55]]),"DNF",    rounds_cum_time[[#This Row],[54]]+laps_times[[#This Row],[55]])</f>
        <v>0.12423888888888893</v>
      </c>
      <c r="BM45" s="10">
        <f>IF(ISBLANK(laps_times[[#This Row],[56]]),"DNF",    rounds_cum_time[[#This Row],[55]]+laps_times[[#This Row],[56]])</f>
        <v>0.12695150462962967</v>
      </c>
      <c r="BN45" s="10">
        <f>IF(ISBLANK(laps_times[[#This Row],[57]]),"DNF",    rounds_cum_time[[#This Row],[56]]+laps_times[[#This Row],[57]])</f>
        <v>0.129572337962963</v>
      </c>
      <c r="BO45" s="10">
        <f>IF(ISBLANK(laps_times[[#This Row],[58]]),"DNF",    rounds_cum_time[[#This Row],[57]]+laps_times[[#This Row],[58]])</f>
        <v>0.13216203703703708</v>
      </c>
      <c r="BP45" s="10">
        <f>IF(ISBLANK(laps_times[[#This Row],[59]]),"DNF",    rounds_cum_time[[#This Row],[58]]+laps_times[[#This Row],[59]])</f>
        <v>0.13485219907407411</v>
      </c>
      <c r="BQ45" s="10">
        <f>IF(ISBLANK(laps_times[[#This Row],[60]]),"DNF",    rounds_cum_time[[#This Row],[59]]+laps_times[[#This Row],[60]])</f>
        <v>0.13759618055555559</v>
      </c>
      <c r="BR45" s="10">
        <f>IF(ISBLANK(laps_times[[#This Row],[61]]),"DNF",    rounds_cum_time[[#This Row],[60]]+laps_times[[#This Row],[61]])</f>
        <v>0.14030694444444447</v>
      </c>
      <c r="BS45" s="10">
        <f>IF(ISBLANK(laps_times[[#This Row],[62]]),"DNF",    rounds_cum_time[[#This Row],[61]]+laps_times[[#This Row],[62]])</f>
        <v>0.1430072916666667</v>
      </c>
      <c r="BT45" s="10">
        <f>IF(ISBLANK(laps_times[[#This Row],[63]]),"DNF",    rounds_cum_time[[#This Row],[62]]+laps_times[[#This Row],[63]])</f>
        <v>0.14573287037037042</v>
      </c>
    </row>
    <row r="46" spans="2:72" x14ac:dyDescent="0.2">
      <c r="B46" s="5">
        <v>41</v>
      </c>
      <c r="C46" s="1">
        <v>44</v>
      </c>
      <c r="D46" s="1" t="s">
        <v>75</v>
      </c>
      <c r="E46" s="3">
        <v>1967</v>
      </c>
      <c r="F46" s="3" t="s">
        <v>1</v>
      </c>
      <c r="G46" s="3">
        <v>17</v>
      </c>
      <c r="I46" s="18">
        <v>0.14622870370370369</v>
      </c>
      <c r="J46" s="10">
        <f>laps_times[[#This Row],[1]]</f>
        <v>2.292013888888889E-3</v>
      </c>
      <c r="K46" s="10">
        <f>IF(ISBLANK(laps_times[[#This Row],[2]]),"DNF",    rounds_cum_time[[#This Row],[1]]+laps_times[[#This Row],[2]])</f>
        <v>4.1829861111111113E-3</v>
      </c>
      <c r="L46" s="10">
        <f>IF(ISBLANK(laps_times[[#This Row],[3]]),"DNF",    rounds_cum_time[[#This Row],[2]]+laps_times[[#This Row],[3]])</f>
        <v>6.0704861111111116E-3</v>
      </c>
      <c r="M46" s="10">
        <f>IF(ISBLANK(laps_times[[#This Row],[4]]),"DNF",    rounds_cum_time[[#This Row],[3]]+laps_times[[#This Row],[4]])</f>
        <v>7.9929398148148156E-3</v>
      </c>
      <c r="N46" s="10">
        <f>IF(ISBLANK(laps_times[[#This Row],[5]]),"DNF",    rounds_cum_time[[#This Row],[4]]+laps_times[[#This Row],[5]])</f>
        <v>9.9351851851851858E-3</v>
      </c>
      <c r="O46" s="10">
        <f>IF(ISBLANK(laps_times[[#This Row],[6]]),"DNF",    rounds_cum_time[[#This Row],[5]]+laps_times[[#This Row],[6]])</f>
        <v>1.1902199074074075E-2</v>
      </c>
      <c r="P46" s="10">
        <f>IF(ISBLANK(laps_times[[#This Row],[7]]),"DNF",    rounds_cum_time[[#This Row],[6]]+laps_times[[#This Row],[7]])</f>
        <v>1.3901157407407409E-2</v>
      </c>
      <c r="Q46" s="10">
        <f>IF(ISBLANK(laps_times[[#This Row],[8]]),"DNF",    rounds_cum_time[[#This Row],[7]]+laps_times[[#This Row],[8]])</f>
        <v>1.590439814814815E-2</v>
      </c>
      <c r="R46" s="10">
        <f>IF(ISBLANK(laps_times[[#This Row],[9]]),"DNF",    rounds_cum_time[[#This Row],[8]]+laps_times[[#This Row],[9]])</f>
        <v>1.7900694444444448E-2</v>
      </c>
      <c r="S46" s="10">
        <f>IF(ISBLANK(laps_times[[#This Row],[10]]),"DNF",    rounds_cum_time[[#This Row],[9]]+laps_times[[#This Row],[10]])</f>
        <v>1.996319444444445E-2</v>
      </c>
      <c r="T46" s="10">
        <f>IF(ISBLANK(laps_times[[#This Row],[11]]),"DNF",    rounds_cum_time[[#This Row],[10]]+laps_times[[#This Row],[11]])</f>
        <v>2.1956944444444449E-2</v>
      </c>
      <c r="U46" s="10">
        <f>IF(ISBLANK(laps_times[[#This Row],[12]]),"DNF",    rounds_cum_time[[#This Row],[11]]+laps_times[[#This Row],[12]])</f>
        <v>2.3945138888888894E-2</v>
      </c>
      <c r="V46" s="10">
        <f>IF(ISBLANK(laps_times[[#This Row],[13]]),"DNF",    rounds_cum_time[[#This Row],[12]]+laps_times[[#This Row],[13]])</f>
        <v>2.6060879629629635E-2</v>
      </c>
      <c r="W46" s="10">
        <f>IF(ISBLANK(laps_times[[#This Row],[14]]),"DNF",    rounds_cum_time[[#This Row],[13]]+laps_times[[#This Row],[14]])</f>
        <v>2.8056597222222229E-2</v>
      </c>
      <c r="X46" s="10">
        <f>IF(ISBLANK(laps_times[[#This Row],[15]]),"DNF",    rounds_cum_time[[#This Row],[14]]+laps_times[[#This Row],[15]])</f>
        <v>3.0083564814814823E-2</v>
      </c>
      <c r="Y46" s="10">
        <f>IF(ISBLANK(laps_times[[#This Row],[16]]),"DNF",    rounds_cum_time[[#This Row],[15]]+laps_times[[#This Row],[16]])</f>
        <v>3.2152893518518529E-2</v>
      </c>
      <c r="Z46" s="10">
        <f>IF(ISBLANK(laps_times[[#This Row],[17]]),"DNF",    rounds_cum_time[[#This Row],[16]]+laps_times[[#This Row],[17]])</f>
        <v>3.4298726851851861E-2</v>
      </c>
      <c r="AA46" s="10">
        <f>IF(ISBLANK(laps_times[[#This Row],[18]]),"DNF",    rounds_cum_time[[#This Row],[17]]+laps_times[[#This Row],[18]])</f>
        <v>3.638483796296297E-2</v>
      </c>
      <c r="AB46" s="10">
        <f>IF(ISBLANK(laps_times[[#This Row],[19]]),"DNF",    rounds_cum_time[[#This Row],[18]]+laps_times[[#This Row],[19]])</f>
        <v>3.8448032407407413E-2</v>
      </c>
      <c r="AC46" s="10">
        <f>IF(ISBLANK(laps_times[[#This Row],[20]]),"DNF",    rounds_cum_time[[#This Row],[19]]+laps_times[[#This Row],[20]])</f>
        <v>4.0504166666666674E-2</v>
      </c>
      <c r="AD46" s="10">
        <f>IF(ISBLANK(laps_times[[#This Row],[21]]),"DNF",    rounds_cum_time[[#This Row],[20]]+laps_times[[#This Row],[21]])</f>
        <v>4.2596643518518523E-2</v>
      </c>
      <c r="AE46" s="10">
        <f>IF(ISBLANK(laps_times[[#This Row],[22]]),"DNF",    rounds_cum_time[[#This Row],[21]]+laps_times[[#This Row],[22]])</f>
        <v>4.4753356481481488E-2</v>
      </c>
      <c r="AF46" s="10">
        <f>IF(ISBLANK(laps_times[[#This Row],[23]]),"DNF",    rounds_cum_time[[#This Row],[22]]+laps_times[[#This Row],[23]])</f>
        <v>4.6862731481481484E-2</v>
      </c>
      <c r="AG46" s="10">
        <f>IF(ISBLANK(laps_times[[#This Row],[24]]),"DNF",    rounds_cum_time[[#This Row],[23]]+laps_times[[#This Row],[24]])</f>
        <v>4.9010185185185191E-2</v>
      </c>
      <c r="AH46" s="10">
        <f>IF(ISBLANK(laps_times[[#This Row],[25]]),"DNF",    rounds_cum_time[[#This Row],[24]]+laps_times[[#This Row],[25]])</f>
        <v>5.114074074074075E-2</v>
      </c>
      <c r="AI46" s="10">
        <f>IF(ISBLANK(laps_times[[#This Row],[26]]),"DNF",    rounds_cum_time[[#This Row],[25]]+laps_times[[#This Row],[26]])</f>
        <v>5.3353935185185192E-2</v>
      </c>
      <c r="AJ46" s="10">
        <f>IF(ISBLANK(laps_times[[#This Row],[27]]),"DNF",    rounds_cum_time[[#This Row],[26]]+laps_times[[#This Row],[27]])</f>
        <v>5.5539699074074078E-2</v>
      </c>
      <c r="AK46" s="10">
        <f>IF(ISBLANK(laps_times[[#This Row],[28]]),"DNF",    rounds_cum_time[[#This Row],[27]]+laps_times[[#This Row],[28]])</f>
        <v>5.7771412037037041E-2</v>
      </c>
      <c r="AL46" s="10">
        <f>IF(ISBLANK(laps_times[[#This Row],[29]]),"DNF",    rounds_cum_time[[#This Row],[28]]+laps_times[[#This Row],[29]])</f>
        <v>6.0048495370370374E-2</v>
      </c>
      <c r="AM46" s="10">
        <f>IF(ISBLANK(laps_times[[#This Row],[30]]),"DNF",    rounds_cum_time[[#This Row],[29]]+laps_times[[#This Row],[30]])</f>
        <v>6.2484143518518519E-2</v>
      </c>
      <c r="AN46" s="10">
        <f>IF(ISBLANK(laps_times[[#This Row],[31]]),"DNF",    rounds_cum_time[[#This Row],[30]]+laps_times[[#This Row],[31]])</f>
        <v>6.4826736111111116E-2</v>
      </c>
      <c r="AO46" s="10">
        <f>IF(ISBLANK(laps_times[[#This Row],[32]]),"DNF",    rounds_cum_time[[#This Row],[31]]+laps_times[[#This Row],[32]])</f>
        <v>6.6969444444444456E-2</v>
      </c>
      <c r="AP46" s="10">
        <f>IF(ISBLANK(laps_times[[#This Row],[33]]),"DNF",    rounds_cum_time[[#This Row],[32]]+laps_times[[#This Row],[33]])</f>
        <v>6.9236226851851865E-2</v>
      </c>
      <c r="AQ46" s="10">
        <f>IF(ISBLANK(laps_times[[#This Row],[34]]),"DNF",    rounds_cum_time[[#This Row],[33]]+laps_times[[#This Row],[34]])</f>
        <v>7.1455439814814822E-2</v>
      </c>
      <c r="AR46" s="10">
        <f>IF(ISBLANK(laps_times[[#This Row],[35]]),"DNF",    rounds_cum_time[[#This Row],[34]]+laps_times[[#This Row],[35]])</f>
        <v>7.3709722222222232E-2</v>
      </c>
      <c r="AS46" s="10">
        <f>IF(ISBLANK(laps_times[[#This Row],[36]]),"DNF",    rounds_cum_time[[#This Row],[35]]+laps_times[[#This Row],[36]])</f>
        <v>7.61582175925926E-2</v>
      </c>
      <c r="AT46" s="10">
        <f>IF(ISBLANK(laps_times[[#This Row],[37]]),"DNF",    rounds_cum_time[[#This Row],[36]]+laps_times[[#This Row],[37]])</f>
        <v>7.8500694444444449E-2</v>
      </c>
      <c r="AU46" s="10">
        <f>IF(ISBLANK(laps_times[[#This Row],[38]]),"DNF",    rounds_cum_time[[#This Row],[37]]+laps_times[[#This Row],[38]])</f>
        <v>8.0811458333333336E-2</v>
      </c>
      <c r="AV46" s="10">
        <f>IF(ISBLANK(laps_times[[#This Row],[39]]),"DNF",    rounds_cum_time[[#This Row],[38]]+laps_times[[#This Row],[39]])</f>
        <v>8.3312268518518515E-2</v>
      </c>
      <c r="AW46" s="10">
        <f>IF(ISBLANK(laps_times[[#This Row],[40]]),"DNF",    rounds_cum_time[[#This Row],[39]]+laps_times[[#This Row],[40]])</f>
        <v>8.576388888888889E-2</v>
      </c>
      <c r="AX46" s="10">
        <f>IF(ISBLANK(laps_times[[#This Row],[41]]),"DNF",    rounds_cum_time[[#This Row],[40]]+laps_times[[#This Row],[41]])</f>
        <v>8.809201388888889E-2</v>
      </c>
      <c r="AY46" s="10">
        <f>IF(ISBLANK(laps_times[[#This Row],[42]]),"DNF",    rounds_cum_time[[#This Row],[41]]+laps_times[[#This Row],[42]])</f>
        <v>9.0678935185185189E-2</v>
      </c>
      <c r="AZ46" s="10">
        <f>IF(ISBLANK(laps_times[[#This Row],[43]]),"DNF",    rounds_cum_time[[#This Row],[42]]+laps_times[[#This Row],[43]])</f>
        <v>9.3065046296296305E-2</v>
      </c>
      <c r="BA46" s="10">
        <f>IF(ISBLANK(laps_times[[#This Row],[44]]),"DNF",    rounds_cum_time[[#This Row],[43]]+laps_times[[#This Row],[44]])</f>
        <v>9.5650231481481496E-2</v>
      </c>
      <c r="BB46" s="10">
        <f>IF(ISBLANK(laps_times[[#This Row],[45]]),"DNF",    rounds_cum_time[[#This Row],[44]]+laps_times[[#This Row],[45]])</f>
        <v>9.8318518518518527E-2</v>
      </c>
      <c r="BC46" s="10">
        <f>IF(ISBLANK(laps_times[[#This Row],[46]]),"DNF",    rounds_cum_time[[#This Row],[45]]+laps_times[[#This Row],[46]])</f>
        <v>0.10099386574074075</v>
      </c>
      <c r="BD46" s="10">
        <f>IF(ISBLANK(laps_times[[#This Row],[47]]),"DNF",    rounds_cum_time[[#This Row],[46]]+laps_times[[#This Row],[47]])</f>
        <v>0.1037494212962963</v>
      </c>
      <c r="BE46" s="10">
        <f>IF(ISBLANK(laps_times[[#This Row],[48]]),"DNF",    rounds_cum_time[[#This Row],[47]]+laps_times[[#This Row],[48]])</f>
        <v>0.10657048611111111</v>
      </c>
      <c r="BF46" s="10">
        <f>IF(ISBLANK(laps_times[[#This Row],[49]]),"DNF",    rounds_cum_time[[#This Row],[48]]+laps_times[[#This Row],[49]])</f>
        <v>0.1096011574074074</v>
      </c>
      <c r="BG46" s="10">
        <f>IF(ISBLANK(laps_times[[#This Row],[50]]),"DNF",    rounds_cum_time[[#This Row],[49]]+laps_times[[#This Row],[50]])</f>
        <v>0.11223506944444445</v>
      </c>
      <c r="BH46" s="10">
        <f>IF(ISBLANK(laps_times[[#This Row],[51]]),"DNF",    rounds_cum_time[[#This Row],[50]]+laps_times[[#This Row],[51]])</f>
        <v>0.11506180555555556</v>
      </c>
      <c r="BI46" s="10">
        <f>IF(ISBLANK(laps_times[[#This Row],[52]]),"DNF",    rounds_cum_time[[#This Row],[51]]+laps_times[[#This Row],[52]])</f>
        <v>0.11758449074074075</v>
      </c>
      <c r="BJ46" s="10">
        <f>IF(ISBLANK(laps_times[[#This Row],[53]]),"DNF",    rounds_cum_time[[#This Row],[52]]+laps_times[[#This Row],[53]])</f>
        <v>0.12029085648148148</v>
      </c>
      <c r="BK46" s="10">
        <f>IF(ISBLANK(laps_times[[#This Row],[54]]),"DNF",    rounds_cum_time[[#This Row],[53]]+laps_times[[#This Row],[54]])</f>
        <v>0.12295034722222223</v>
      </c>
      <c r="BL46" s="10">
        <f>IF(ISBLANK(laps_times[[#This Row],[55]]),"DNF",    rounds_cum_time[[#This Row],[54]]+laps_times[[#This Row],[55]])</f>
        <v>0.12539224537037039</v>
      </c>
      <c r="BM46" s="10">
        <f>IF(ISBLANK(laps_times[[#This Row],[56]]),"DNF",    rounds_cum_time[[#This Row],[55]]+laps_times[[#This Row],[56]])</f>
        <v>0.12789837962962963</v>
      </c>
      <c r="BN46" s="10">
        <f>IF(ISBLANK(laps_times[[#This Row],[57]]),"DNF",    rounds_cum_time[[#This Row],[56]]+laps_times[[#This Row],[57]])</f>
        <v>0.13050706018518518</v>
      </c>
      <c r="BO46" s="10">
        <f>IF(ISBLANK(laps_times[[#This Row],[58]]),"DNF",    rounds_cum_time[[#This Row],[57]]+laps_times[[#This Row],[58]])</f>
        <v>0.13323020833333332</v>
      </c>
      <c r="BP46" s="10">
        <f>IF(ISBLANK(laps_times[[#This Row],[59]]),"DNF",    rounds_cum_time[[#This Row],[58]]+laps_times[[#This Row],[59]])</f>
        <v>0.1359306712962963</v>
      </c>
      <c r="BQ46" s="10">
        <f>IF(ISBLANK(laps_times[[#This Row],[60]]),"DNF",    rounds_cum_time[[#This Row],[59]]+laps_times[[#This Row],[60]])</f>
        <v>0.13848136574074074</v>
      </c>
      <c r="BR46" s="10">
        <f>IF(ISBLANK(laps_times[[#This Row],[61]]),"DNF",    rounds_cum_time[[#This Row],[60]]+laps_times[[#This Row],[61]])</f>
        <v>0.14107013888888889</v>
      </c>
      <c r="BS46" s="10">
        <f>IF(ISBLANK(laps_times[[#This Row],[62]]),"DNF",    rounds_cum_time[[#This Row],[61]]+laps_times[[#This Row],[62]])</f>
        <v>0.14366701388888889</v>
      </c>
      <c r="BT46" s="10">
        <f>IF(ISBLANK(laps_times[[#This Row],[63]]),"DNF",    rounds_cum_time[[#This Row],[62]]+laps_times[[#This Row],[63]])</f>
        <v>0.14622916666666666</v>
      </c>
    </row>
    <row r="47" spans="2:72" x14ac:dyDescent="0.2">
      <c r="B47" s="5">
        <v>42</v>
      </c>
      <c r="C47" s="1">
        <v>43</v>
      </c>
      <c r="D47" s="1" t="s">
        <v>76</v>
      </c>
      <c r="E47" s="3">
        <v>1964</v>
      </c>
      <c r="F47" s="3" t="s">
        <v>38</v>
      </c>
      <c r="G47" s="3">
        <v>4</v>
      </c>
      <c r="H47" s="1" t="s">
        <v>77</v>
      </c>
      <c r="I47" s="18">
        <v>0.1463355324074074</v>
      </c>
      <c r="J47" s="10">
        <f>laps_times[[#This Row],[1]]</f>
        <v>2.6555555555555555E-3</v>
      </c>
      <c r="K47" s="10">
        <f>IF(ISBLANK(laps_times[[#This Row],[2]]),"DNF",    rounds_cum_time[[#This Row],[1]]+laps_times[[#This Row],[2]])</f>
        <v>4.7951388888888887E-3</v>
      </c>
      <c r="L47" s="10">
        <f>IF(ISBLANK(laps_times[[#This Row],[3]]),"DNF",    rounds_cum_time[[#This Row],[2]]+laps_times[[#This Row],[3]])</f>
        <v>6.9686342592592595E-3</v>
      </c>
      <c r="M47" s="10">
        <f>IF(ISBLANK(laps_times[[#This Row],[4]]),"DNF",    rounds_cum_time[[#This Row],[3]]+laps_times[[#This Row],[4]])</f>
        <v>9.1255787037037035E-3</v>
      </c>
      <c r="N47" s="10">
        <f>IF(ISBLANK(laps_times[[#This Row],[5]]),"DNF",    rounds_cum_time[[#This Row],[4]]+laps_times[[#This Row],[5]])</f>
        <v>1.1325E-2</v>
      </c>
      <c r="O47" s="10">
        <f>IF(ISBLANK(laps_times[[#This Row],[6]]),"DNF",    rounds_cum_time[[#This Row],[5]]+laps_times[[#This Row],[6]])</f>
        <v>1.3493634259259259E-2</v>
      </c>
      <c r="P47" s="10">
        <f>IF(ISBLANK(laps_times[[#This Row],[7]]),"DNF",    rounds_cum_time[[#This Row],[6]]+laps_times[[#This Row],[7]])</f>
        <v>1.5646875000000001E-2</v>
      </c>
      <c r="Q47" s="10">
        <f>IF(ISBLANK(laps_times[[#This Row],[8]]),"DNF",    rounds_cum_time[[#This Row],[7]]+laps_times[[#This Row],[8]])</f>
        <v>1.778240740740741E-2</v>
      </c>
      <c r="R47" s="10">
        <f>IF(ISBLANK(laps_times[[#This Row],[9]]),"DNF",    rounds_cum_time[[#This Row],[8]]+laps_times[[#This Row],[9]])</f>
        <v>1.9941782407407412E-2</v>
      </c>
      <c r="S47" s="10">
        <f>IF(ISBLANK(laps_times[[#This Row],[10]]),"DNF",    rounds_cum_time[[#This Row],[9]]+laps_times[[#This Row],[10]])</f>
        <v>2.2117129629629632E-2</v>
      </c>
      <c r="T47" s="10">
        <f>IF(ISBLANK(laps_times[[#This Row],[11]]),"DNF",    rounds_cum_time[[#This Row],[10]]+laps_times[[#This Row],[11]])</f>
        <v>2.4354282407407411E-2</v>
      </c>
      <c r="U47" s="10">
        <f>IF(ISBLANK(laps_times[[#This Row],[12]]),"DNF",    rounds_cum_time[[#This Row],[11]]+laps_times[[#This Row],[12]])</f>
        <v>2.671481481481482E-2</v>
      </c>
      <c r="V47" s="10">
        <f>IF(ISBLANK(laps_times[[#This Row],[13]]),"DNF",    rounds_cum_time[[#This Row],[12]]+laps_times[[#This Row],[13]])</f>
        <v>2.8900115740740747E-2</v>
      </c>
      <c r="W47" s="10">
        <f>IF(ISBLANK(laps_times[[#This Row],[14]]),"DNF",    rounds_cum_time[[#This Row],[13]]+laps_times[[#This Row],[14]])</f>
        <v>3.1107523148148155E-2</v>
      </c>
      <c r="X47" s="10">
        <f>IF(ISBLANK(laps_times[[#This Row],[15]]),"DNF",    rounds_cum_time[[#This Row],[14]]+laps_times[[#This Row],[15]])</f>
        <v>3.3348032407407413E-2</v>
      </c>
      <c r="Y47" s="10">
        <f>IF(ISBLANK(laps_times[[#This Row],[16]]),"DNF",    rounds_cum_time[[#This Row],[15]]+laps_times[[#This Row],[16]])</f>
        <v>3.5585995370370375E-2</v>
      </c>
      <c r="Z47" s="10">
        <f>IF(ISBLANK(laps_times[[#This Row],[17]]),"DNF",    rounds_cum_time[[#This Row],[16]]+laps_times[[#This Row],[17]])</f>
        <v>3.7856018518518525E-2</v>
      </c>
      <c r="AA47" s="10">
        <f>IF(ISBLANK(laps_times[[#This Row],[18]]),"DNF",    rounds_cum_time[[#This Row],[17]]+laps_times[[#This Row],[18]])</f>
        <v>4.0176620370370376E-2</v>
      </c>
      <c r="AB47" s="10">
        <f>IF(ISBLANK(laps_times[[#This Row],[19]]),"DNF",    rounds_cum_time[[#This Row],[18]]+laps_times[[#This Row],[19]])</f>
        <v>4.241909722222223E-2</v>
      </c>
      <c r="AC47" s="10">
        <f>IF(ISBLANK(laps_times[[#This Row],[20]]),"DNF",    rounds_cum_time[[#This Row],[19]]+laps_times[[#This Row],[20]])</f>
        <v>4.4688541666666672E-2</v>
      </c>
      <c r="AD47" s="10">
        <f>IF(ISBLANK(laps_times[[#This Row],[21]]),"DNF",    rounds_cum_time[[#This Row],[20]]+laps_times[[#This Row],[21]])</f>
        <v>4.6980324074074077E-2</v>
      </c>
      <c r="AE47" s="10">
        <f>IF(ISBLANK(laps_times[[#This Row],[22]]),"DNF",    rounds_cum_time[[#This Row],[21]]+laps_times[[#This Row],[22]])</f>
        <v>4.9248379629629635E-2</v>
      </c>
      <c r="AF47" s="10">
        <f>IF(ISBLANK(laps_times[[#This Row],[23]]),"DNF",    rounds_cum_time[[#This Row],[22]]+laps_times[[#This Row],[23]])</f>
        <v>5.1493055555555563E-2</v>
      </c>
      <c r="AG47" s="10">
        <f>IF(ISBLANK(laps_times[[#This Row],[24]]),"DNF",    rounds_cum_time[[#This Row],[23]]+laps_times[[#This Row],[24]])</f>
        <v>5.3735532407407416E-2</v>
      </c>
      <c r="AH47" s="10">
        <f>IF(ISBLANK(laps_times[[#This Row],[25]]),"DNF",    rounds_cum_time[[#This Row],[24]]+laps_times[[#This Row],[25]])</f>
        <v>5.5997106481481491E-2</v>
      </c>
      <c r="AI47" s="10">
        <f>IF(ISBLANK(laps_times[[#This Row],[26]]),"DNF",    rounds_cum_time[[#This Row],[25]]+laps_times[[#This Row],[26]])</f>
        <v>5.8305902777777786E-2</v>
      </c>
      <c r="AJ47" s="10">
        <f>IF(ISBLANK(laps_times[[#This Row],[27]]),"DNF",    rounds_cum_time[[#This Row],[26]]+laps_times[[#This Row],[27]])</f>
        <v>6.0637384259259269E-2</v>
      </c>
      <c r="AK47" s="10">
        <f>IF(ISBLANK(laps_times[[#This Row],[28]]),"DNF",    rounds_cum_time[[#This Row],[27]]+laps_times[[#This Row],[28]])</f>
        <v>6.2943634259259265E-2</v>
      </c>
      <c r="AL47" s="10">
        <f>IF(ISBLANK(laps_times[[#This Row],[29]]),"DNF",    rounds_cum_time[[#This Row],[28]]+laps_times[[#This Row],[29]])</f>
        <v>6.5211574074074075E-2</v>
      </c>
      <c r="AM47" s="10">
        <f>IF(ISBLANK(laps_times[[#This Row],[30]]),"DNF",    rounds_cum_time[[#This Row],[29]]+laps_times[[#This Row],[30]])</f>
        <v>6.7536342592592599E-2</v>
      </c>
      <c r="AN47" s="10">
        <f>IF(ISBLANK(laps_times[[#This Row],[31]]),"DNF",    rounds_cum_time[[#This Row],[30]]+laps_times[[#This Row],[31]])</f>
        <v>6.984039351851852E-2</v>
      </c>
      <c r="AO47" s="10">
        <f>IF(ISBLANK(laps_times[[#This Row],[32]]),"DNF",    rounds_cum_time[[#This Row],[31]]+laps_times[[#This Row],[32]])</f>
        <v>7.2114120370370377E-2</v>
      </c>
      <c r="AP47" s="10">
        <f>IF(ISBLANK(laps_times[[#This Row],[33]]),"DNF",    rounds_cum_time[[#This Row],[32]]+laps_times[[#This Row],[33]])</f>
        <v>7.4352777777777782E-2</v>
      </c>
      <c r="AQ47" s="10">
        <f>IF(ISBLANK(laps_times[[#This Row],[34]]),"DNF",    rounds_cum_time[[#This Row],[33]]+laps_times[[#This Row],[34]])</f>
        <v>7.6644328703703704E-2</v>
      </c>
      <c r="AR47" s="10">
        <f>IF(ISBLANK(laps_times[[#This Row],[35]]),"DNF",    rounds_cum_time[[#This Row],[34]]+laps_times[[#This Row],[35]])</f>
        <v>7.8903935185185181E-2</v>
      </c>
      <c r="AS47" s="10">
        <f>IF(ISBLANK(laps_times[[#This Row],[36]]),"DNF",    rounds_cum_time[[#This Row],[35]]+laps_times[[#This Row],[36]])</f>
        <v>8.1181481481481479E-2</v>
      </c>
      <c r="AT47" s="10">
        <f>IF(ISBLANK(laps_times[[#This Row],[37]]),"DNF",    rounds_cum_time[[#This Row],[36]]+laps_times[[#This Row],[37]])</f>
        <v>8.3466666666666661E-2</v>
      </c>
      <c r="AU47" s="10">
        <f>IF(ISBLANK(laps_times[[#This Row],[38]]),"DNF",    rounds_cum_time[[#This Row],[37]]+laps_times[[#This Row],[38]])</f>
        <v>8.5812615740740741E-2</v>
      </c>
      <c r="AV47" s="10">
        <f>IF(ISBLANK(laps_times[[#This Row],[39]]),"DNF",    rounds_cum_time[[#This Row],[38]]+laps_times[[#This Row],[39]])</f>
        <v>8.8111342592592595E-2</v>
      </c>
      <c r="AW47" s="10">
        <f>IF(ISBLANK(laps_times[[#This Row],[40]]),"DNF",    rounds_cum_time[[#This Row],[39]]+laps_times[[#This Row],[40]])</f>
        <v>9.0423032407407414E-2</v>
      </c>
      <c r="AX47" s="10">
        <f>IF(ISBLANK(laps_times[[#This Row],[41]]),"DNF",    rounds_cum_time[[#This Row],[40]]+laps_times[[#This Row],[41]])</f>
        <v>9.2750347222222224E-2</v>
      </c>
      <c r="AY47" s="10">
        <f>IF(ISBLANK(laps_times[[#This Row],[42]]),"DNF",    rounds_cum_time[[#This Row],[41]]+laps_times[[#This Row],[42]])</f>
        <v>9.5081365740740748E-2</v>
      </c>
      <c r="AZ47" s="10">
        <f>IF(ISBLANK(laps_times[[#This Row],[43]]),"DNF",    rounds_cum_time[[#This Row],[42]]+laps_times[[#This Row],[43]])</f>
        <v>9.7405092592592599E-2</v>
      </c>
      <c r="BA47" s="10">
        <f>IF(ISBLANK(laps_times[[#This Row],[44]]),"DNF",    rounds_cum_time[[#This Row],[43]]+laps_times[[#This Row],[44]])</f>
        <v>9.9778240740740751E-2</v>
      </c>
      <c r="BB47" s="10">
        <f>IF(ISBLANK(laps_times[[#This Row],[45]]),"DNF",    rounds_cum_time[[#This Row],[44]]+laps_times[[#This Row],[45]])</f>
        <v>0.10218449074074075</v>
      </c>
      <c r="BC47" s="10">
        <f>IF(ISBLANK(laps_times[[#This Row],[46]]),"DNF",    rounds_cum_time[[#This Row],[45]]+laps_times[[#This Row],[46]])</f>
        <v>0.10464733796296297</v>
      </c>
      <c r="BD47" s="10">
        <f>IF(ISBLANK(laps_times[[#This Row],[47]]),"DNF",    rounds_cum_time[[#This Row],[46]]+laps_times[[#This Row],[47]])</f>
        <v>0.10700277777777778</v>
      </c>
      <c r="BE47" s="10">
        <f>IF(ISBLANK(laps_times[[#This Row],[48]]),"DNF",    rounds_cum_time[[#This Row],[47]]+laps_times[[#This Row],[48]])</f>
        <v>0.109375</v>
      </c>
      <c r="BF47" s="10">
        <f>IF(ISBLANK(laps_times[[#This Row],[49]]),"DNF",    rounds_cum_time[[#This Row],[48]]+laps_times[[#This Row],[49]])</f>
        <v>0.11173981481481482</v>
      </c>
      <c r="BG47" s="10">
        <f>IF(ISBLANK(laps_times[[#This Row],[50]]),"DNF",    rounds_cum_time[[#This Row],[49]]+laps_times[[#This Row],[50]])</f>
        <v>0.11412986111111112</v>
      </c>
      <c r="BH47" s="10">
        <f>IF(ISBLANK(laps_times[[#This Row],[51]]),"DNF",    rounds_cum_time[[#This Row],[50]]+laps_times[[#This Row],[51]])</f>
        <v>0.11652546296296297</v>
      </c>
      <c r="BI47" s="10">
        <f>IF(ISBLANK(laps_times[[#This Row],[52]]),"DNF",    rounds_cum_time[[#This Row],[51]]+laps_times[[#This Row],[52]])</f>
        <v>0.11896921296296296</v>
      </c>
      <c r="BJ47" s="10">
        <f>IF(ISBLANK(laps_times[[#This Row],[53]]),"DNF",    rounds_cum_time[[#This Row],[52]]+laps_times[[#This Row],[53]])</f>
        <v>0.12148923611111111</v>
      </c>
      <c r="BK47" s="10">
        <f>IF(ISBLANK(laps_times[[#This Row],[54]]),"DNF",    rounds_cum_time[[#This Row],[53]]+laps_times[[#This Row],[54]])</f>
        <v>0.12393587962962963</v>
      </c>
      <c r="BL47" s="10">
        <f>IF(ISBLANK(laps_times[[#This Row],[55]]),"DNF",    rounds_cum_time[[#This Row],[54]]+laps_times[[#This Row],[55]])</f>
        <v>0.12637268518518519</v>
      </c>
      <c r="BM47" s="10">
        <f>IF(ISBLANK(laps_times[[#This Row],[56]]),"DNF",    rounds_cum_time[[#This Row],[55]]+laps_times[[#This Row],[56]])</f>
        <v>0.12886192129629628</v>
      </c>
      <c r="BN47" s="10">
        <f>IF(ISBLANK(laps_times[[#This Row],[57]]),"DNF",    rounds_cum_time[[#This Row],[56]]+laps_times[[#This Row],[57]])</f>
        <v>0.13129317129629628</v>
      </c>
      <c r="BO47" s="10">
        <f>IF(ISBLANK(laps_times[[#This Row],[58]]),"DNF",    rounds_cum_time[[#This Row],[57]]+laps_times[[#This Row],[58]])</f>
        <v>0.13380358796296293</v>
      </c>
      <c r="BP47" s="10">
        <f>IF(ISBLANK(laps_times[[#This Row],[59]]),"DNF",    rounds_cum_time[[#This Row],[58]]+laps_times[[#This Row],[59]])</f>
        <v>0.1363020833333333</v>
      </c>
      <c r="BQ47" s="10">
        <f>IF(ISBLANK(laps_times[[#This Row],[60]]),"DNF",    rounds_cum_time[[#This Row],[59]]+laps_times[[#This Row],[60]])</f>
        <v>0.1387969907407407</v>
      </c>
      <c r="BR47" s="10">
        <f>IF(ISBLANK(laps_times[[#This Row],[61]]),"DNF",    rounds_cum_time[[#This Row],[60]]+laps_times[[#This Row],[61]])</f>
        <v>0.14134097222222219</v>
      </c>
      <c r="BS47" s="10">
        <f>IF(ISBLANK(laps_times[[#This Row],[62]]),"DNF",    rounds_cum_time[[#This Row],[61]]+laps_times[[#This Row],[62]])</f>
        <v>0.14384907407407405</v>
      </c>
      <c r="BT47" s="10">
        <f>IF(ISBLANK(laps_times[[#This Row],[63]]),"DNF",    rounds_cum_time[[#This Row],[62]]+laps_times[[#This Row],[63]])</f>
        <v>0.1463358796296296</v>
      </c>
    </row>
    <row r="48" spans="2:72" x14ac:dyDescent="0.2">
      <c r="B48" s="5">
        <v>43</v>
      </c>
      <c r="C48" s="1">
        <v>50</v>
      </c>
      <c r="D48" s="1" t="s">
        <v>78</v>
      </c>
      <c r="E48" s="3">
        <v>1983</v>
      </c>
      <c r="F48" s="3" t="s">
        <v>22</v>
      </c>
      <c r="G48" s="3">
        <v>2</v>
      </c>
      <c r="H48" s="1" t="s">
        <v>79</v>
      </c>
      <c r="I48" s="18">
        <v>0.14646319444444444</v>
      </c>
      <c r="J48" s="10">
        <f>laps_times[[#This Row],[1]]</f>
        <v>2.996412037037037E-3</v>
      </c>
      <c r="K48" s="10">
        <f>IF(ISBLANK(laps_times[[#This Row],[2]]),"DNF",    rounds_cum_time[[#This Row],[1]]+laps_times[[#This Row],[2]])</f>
        <v>5.3629629629629635E-3</v>
      </c>
      <c r="L48" s="10">
        <f>IF(ISBLANK(laps_times[[#This Row],[3]]),"DNF",    rounds_cum_time[[#This Row],[2]]+laps_times[[#This Row],[3]])</f>
        <v>7.7041666666666665E-3</v>
      </c>
      <c r="M48" s="10">
        <f>IF(ISBLANK(laps_times[[#This Row],[4]]),"DNF",    rounds_cum_time[[#This Row],[3]]+laps_times[[#This Row],[4]])</f>
        <v>1.000324074074074E-2</v>
      </c>
      <c r="N48" s="10">
        <f>IF(ISBLANK(laps_times[[#This Row],[5]]),"DNF",    rounds_cum_time[[#This Row],[4]]+laps_times[[#This Row],[5]])</f>
        <v>1.2313194444444443E-2</v>
      </c>
      <c r="O48" s="10">
        <f>IF(ISBLANK(laps_times[[#This Row],[6]]),"DNF",    rounds_cum_time[[#This Row],[5]]+laps_times[[#This Row],[6]])</f>
        <v>1.4689351851851849E-2</v>
      </c>
      <c r="P48" s="10">
        <f>IF(ISBLANK(laps_times[[#This Row],[7]]),"DNF",    rounds_cum_time[[#This Row],[6]]+laps_times[[#This Row],[7]])</f>
        <v>1.7099537037037035E-2</v>
      </c>
      <c r="Q48" s="10">
        <f>IF(ISBLANK(laps_times[[#This Row],[8]]),"DNF",    rounds_cum_time[[#This Row],[7]]+laps_times[[#This Row],[8]])</f>
        <v>1.9466898148148146E-2</v>
      </c>
      <c r="R48" s="10">
        <f>IF(ISBLANK(laps_times[[#This Row],[9]]),"DNF",    rounds_cum_time[[#This Row],[8]]+laps_times[[#This Row],[9]])</f>
        <v>2.176296296296296E-2</v>
      </c>
      <c r="S48" s="10">
        <f>IF(ISBLANK(laps_times[[#This Row],[10]]),"DNF",    rounds_cum_time[[#This Row],[9]]+laps_times[[#This Row],[10]])</f>
        <v>2.40724537037037E-2</v>
      </c>
      <c r="T48" s="10">
        <f>IF(ISBLANK(laps_times[[#This Row],[11]]),"DNF",    rounds_cum_time[[#This Row],[10]]+laps_times[[#This Row],[11]])</f>
        <v>2.6368402777777775E-2</v>
      </c>
      <c r="U48" s="10">
        <f>IF(ISBLANK(laps_times[[#This Row],[12]]),"DNF",    rounds_cum_time[[#This Row],[11]]+laps_times[[#This Row],[12]])</f>
        <v>2.8659722222222218E-2</v>
      </c>
      <c r="V48" s="10">
        <f>IF(ISBLANK(laps_times[[#This Row],[13]]),"DNF",    rounds_cum_time[[#This Row],[12]]+laps_times[[#This Row],[13]])</f>
        <v>3.0986805555555552E-2</v>
      </c>
      <c r="W48" s="10">
        <f>IF(ISBLANK(laps_times[[#This Row],[14]]),"DNF",    rounds_cum_time[[#This Row],[13]]+laps_times[[#This Row],[14]])</f>
        <v>3.3266550925925925E-2</v>
      </c>
      <c r="X48" s="10">
        <f>IF(ISBLANK(laps_times[[#This Row],[15]]),"DNF",    rounds_cum_time[[#This Row],[14]]+laps_times[[#This Row],[15]])</f>
        <v>3.5518287037037036E-2</v>
      </c>
      <c r="Y48" s="10">
        <f>IF(ISBLANK(laps_times[[#This Row],[16]]),"DNF",    rounds_cum_time[[#This Row],[15]]+laps_times[[#This Row],[16]])</f>
        <v>3.7776736111111112E-2</v>
      </c>
      <c r="Z48" s="10">
        <f>IF(ISBLANK(laps_times[[#This Row],[17]]),"DNF",    rounds_cum_time[[#This Row],[16]]+laps_times[[#This Row],[17]])</f>
        <v>4.0066203703703701E-2</v>
      </c>
      <c r="AA48" s="10">
        <f>IF(ISBLANK(laps_times[[#This Row],[18]]),"DNF",    rounds_cum_time[[#This Row],[17]]+laps_times[[#This Row],[18]])</f>
        <v>4.2358912037037032E-2</v>
      </c>
      <c r="AB48" s="10">
        <f>IF(ISBLANK(laps_times[[#This Row],[19]]),"DNF",    rounds_cum_time[[#This Row],[18]]+laps_times[[#This Row],[19]])</f>
        <v>4.4625925925925923E-2</v>
      </c>
      <c r="AC48" s="10">
        <f>IF(ISBLANK(laps_times[[#This Row],[20]]),"DNF",    rounds_cum_time[[#This Row],[19]]+laps_times[[#This Row],[20]])</f>
        <v>4.6907638888888888E-2</v>
      </c>
      <c r="AD48" s="10">
        <f>IF(ISBLANK(laps_times[[#This Row],[21]]),"DNF",    rounds_cum_time[[#This Row],[20]]+laps_times[[#This Row],[21]])</f>
        <v>4.9182523148148145E-2</v>
      </c>
      <c r="AE48" s="10">
        <f>IF(ISBLANK(laps_times[[#This Row],[22]]),"DNF",    rounds_cum_time[[#This Row],[21]]+laps_times[[#This Row],[22]])</f>
        <v>5.1473958333333333E-2</v>
      </c>
      <c r="AF48" s="10">
        <f>IF(ISBLANK(laps_times[[#This Row],[23]]),"DNF",    rounds_cum_time[[#This Row],[22]]+laps_times[[#This Row],[23]])</f>
        <v>5.3777430555555554E-2</v>
      </c>
      <c r="AG48" s="10">
        <f>IF(ISBLANK(laps_times[[#This Row],[24]]),"DNF",    rounds_cum_time[[#This Row],[23]]+laps_times[[#This Row],[24]])</f>
        <v>5.6065277777777776E-2</v>
      </c>
      <c r="AH48" s="10">
        <f>IF(ISBLANK(laps_times[[#This Row],[25]]),"DNF",    rounds_cum_time[[#This Row],[24]]+laps_times[[#This Row],[25]])</f>
        <v>5.8346180555555557E-2</v>
      </c>
      <c r="AI48" s="10">
        <f>IF(ISBLANK(laps_times[[#This Row],[26]]),"DNF",    rounds_cum_time[[#This Row],[25]]+laps_times[[#This Row],[26]])</f>
        <v>6.0646296296296295E-2</v>
      </c>
      <c r="AJ48" s="10">
        <f>IF(ISBLANK(laps_times[[#This Row],[27]]),"DNF",    rounds_cum_time[[#This Row],[26]]+laps_times[[#This Row],[27]])</f>
        <v>6.2899305555555549E-2</v>
      </c>
      <c r="AK48" s="10">
        <f>IF(ISBLANK(laps_times[[#This Row],[28]]),"DNF",    rounds_cum_time[[#This Row],[27]]+laps_times[[#This Row],[28]])</f>
        <v>6.5164236111111107E-2</v>
      </c>
      <c r="AL48" s="10">
        <f>IF(ISBLANK(laps_times[[#This Row],[29]]),"DNF",    rounds_cum_time[[#This Row],[28]]+laps_times[[#This Row],[29]])</f>
        <v>6.7429166666666665E-2</v>
      </c>
      <c r="AM48" s="10">
        <f>IF(ISBLANK(laps_times[[#This Row],[30]]),"DNF",    rounds_cum_time[[#This Row],[29]]+laps_times[[#This Row],[30]])</f>
        <v>6.9712499999999997E-2</v>
      </c>
      <c r="AN48" s="10">
        <f>IF(ISBLANK(laps_times[[#This Row],[31]]),"DNF",    rounds_cum_time[[#This Row],[30]]+laps_times[[#This Row],[31]])</f>
        <v>7.1996296296296294E-2</v>
      </c>
      <c r="AO48" s="10">
        <f>IF(ISBLANK(laps_times[[#This Row],[32]]),"DNF",    rounds_cum_time[[#This Row],[31]]+laps_times[[#This Row],[32]])</f>
        <v>7.4323263888888894E-2</v>
      </c>
      <c r="AP48" s="10">
        <f>IF(ISBLANK(laps_times[[#This Row],[33]]),"DNF",    rounds_cum_time[[#This Row],[32]]+laps_times[[#This Row],[33]])</f>
        <v>7.6598958333333342E-2</v>
      </c>
      <c r="AQ48" s="10">
        <f>IF(ISBLANK(laps_times[[#This Row],[34]]),"DNF",    rounds_cum_time[[#This Row],[33]]+laps_times[[#This Row],[34]])</f>
        <v>7.8877777777777783E-2</v>
      </c>
      <c r="AR48" s="10">
        <f>IF(ISBLANK(laps_times[[#This Row],[35]]),"DNF",    rounds_cum_time[[#This Row],[34]]+laps_times[[#This Row],[35]])</f>
        <v>8.1128125000000009E-2</v>
      </c>
      <c r="AS48" s="10">
        <f>IF(ISBLANK(laps_times[[#This Row],[36]]),"DNF",    rounds_cum_time[[#This Row],[35]]+laps_times[[#This Row],[36]])</f>
        <v>8.3404282407407423E-2</v>
      </c>
      <c r="AT48" s="10">
        <f>IF(ISBLANK(laps_times[[#This Row],[37]]),"DNF",    rounds_cum_time[[#This Row],[36]]+laps_times[[#This Row],[37]])</f>
        <v>8.5759027777777788E-2</v>
      </c>
      <c r="AU48" s="10">
        <f>IF(ISBLANK(laps_times[[#This Row],[38]]),"DNF",    rounds_cum_time[[#This Row],[37]]+laps_times[[#This Row],[38]])</f>
        <v>8.8076157407407416E-2</v>
      </c>
      <c r="AV48" s="10">
        <f>IF(ISBLANK(laps_times[[#This Row],[39]]),"DNF",    rounds_cum_time[[#This Row],[38]]+laps_times[[#This Row],[39]])</f>
        <v>9.0360069444444455E-2</v>
      </c>
      <c r="AW48" s="10">
        <f>IF(ISBLANK(laps_times[[#This Row],[40]]),"DNF",    rounds_cum_time[[#This Row],[39]]+laps_times[[#This Row],[40]])</f>
        <v>9.2732407407407416E-2</v>
      </c>
      <c r="AX48" s="10">
        <f>IF(ISBLANK(laps_times[[#This Row],[41]]),"DNF",    rounds_cum_time[[#This Row],[40]]+laps_times[[#This Row],[41]])</f>
        <v>9.5042245370370385E-2</v>
      </c>
      <c r="AY48" s="10">
        <f>IF(ISBLANK(laps_times[[#This Row],[42]]),"DNF",    rounds_cum_time[[#This Row],[41]]+laps_times[[#This Row],[42]])</f>
        <v>9.8199537037037057E-2</v>
      </c>
      <c r="AZ48" s="10">
        <f>IF(ISBLANK(laps_times[[#This Row],[43]]),"DNF",    rounds_cum_time[[#This Row],[42]]+laps_times[[#This Row],[43]])</f>
        <v>0.10047256944444447</v>
      </c>
      <c r="BA48" s="10">
        <f>IF(ISBLANK(laps_times[[#This Row],[44]]),"DNF",    rounds_cum_time[[#This Row],[43]]+laps_times[[#This Row],[44]])</f>
        <v>0.10276250000000002</v>
      </c>
      <c r="BB48" s="10">
        <f>IF(ISBLANK(laps_times[[#This Row],[45]]),"DNF",    rounds_cum_time[[#This Row],[44]]+laps_times[[#This Row],[45]])</f>
        <v>0.10508356481481483</v>
      </c>
      <c r="BC48" s="10">
        <f>IF(ISBLANK(laps_times[[#This Row],[46]]),"DNF",    rounds_cum_time[[#This Row],[45]]+laps_times[[#This Row],[46]])</f>
        <v>0.10736504629629631</v>
      </c>
      <c r="BD48" s="10">
        <f>IF(ISBLANK(laps_times[[#This Row],[47]]),"DNF",    rounds_cum_time[[#This Row],[46]]+laps_times[[#This Row],[47]])</f>
        <v>0.10965486111111113</v>
      </c>
      <c r="BE48" s="10">
        <f>IF(ISBLANK(laps_times[[#This Row],[48]]),"DNF",    rounds_cum_time[[#This Row],[47]]+laps_times[[#This Row],[48]])</f>
        <v>0.11197048611111113</v>
      </c>
      <c r="BF48" s="10">
        <f>IF(ISBLANK(laps_times[[#This Row],[49]]),"DNF",    rounds_cum_time[[#This Row],[48]]+laps_times[[#This Row],[49]])</f>
        <v>0.11423113425925928</v>
      </c>
      <c r="BG48" s="10">
        <f>IF(ISBLANK(laps_times[[#This Row],[50]]),"DNF",    rounds_cum_time[[#This Row],[49]]+laps_times[[#This Row],[50]])</f>
        <v>0.11649791666666669</v>
      </c>
      <c r="BH48" s="10">
        <f>IF(ISBLANK(laps_times[[#This Row],[51]]),"DNF",    rounds_cum_time[[#This Row],[50]]+laps_times[[#This Row],[51]])</f>
        <v>0.11891423611111113</v>
      </c>
      <c r="BI48" s="10">
        <f>IF(ISBLANK(laps_times[[#This Row],[52]]),"DNF",    rounds_cum_time[[#This Row],[51]]+laps_times[[#This Row],[52]])</f>
        <v>0.12118310185185187</v>
      </c>
      <c r="BJ48" s="10">
        <f>IF(ISBLANK(laps_times[[#This Row],[53]]),"DNF",    rounds_cum_time[[#This Row],[52]]+laps_times[[#This Row],[53]])</f>
        <v>0.12350844907407409</v>
      </c>
      <c r="BK48" s="10">
        <f>IF(ISBLANK(laps_times[[#This Row],[54]]),"DNF",    rounds_cum_time[[#This Row],[53]]+laps_times[[#This Row],[54]])</f>
        <v>0.12589756944444447</v>
      </c>
      <c r="BL48" s="10">
        <f>IF(ISBLANK(laps_times[[#This Row],[55]]),"DNF",    rounds_cum_time[[#This Row],[54]]+laps_times[[#This Row],[55]])</f>
        <v>0.12818043981481483</v>
      </c>
      <c r="BM48" s="10">
        <f>IF(ISBLANK(laps_times[[#This Row],[56]]),"DNF",    rounds_cum_time[[#This Row],[55]]+laps_times[[#This Row],[56]])</f>
        <v>0.13050995370370372</v>
      </c>
      <c r="BN48" s="10">
        <f>IF(ISBLANK(laps_times[[#This Row],[57]]),"DNF",    rounds_cum_time[[#This Row],[56]]+laps_times[[#This Row],[57]])</f>
        <v>0.13281782407407408</v>
      </c>
      <c r="BO48" s="10">
        <f>IF(ISBLANK(laps_times[[#This Row],[58]]),"DNF",    rounds_cum_time[[#This Row],[57]]+laps_times[[#This Row],[58]])</f>
        <v>0.13514421296296297</v>
      </c>
      <c r="BP48" s="10">
        <f>IF(ISBLANK(laps_times[[#This Row],[59]]),"DNF",    rounds_cum_time[[#This Row],[58]]+laps_times[[#This Row],[59]])</f>
        <v>0.13752835648148148</v>
      </c>
      <c r="BQ48" s="10">
        <f>IF(ISBLANK(laps_times[[#This Row],[60]]),"DNF",    rounds_cum_time[[#This Row],[59]]+laps_times[[#This Row],[60]])</f>
        <v>0.13982326388888888</v>
      </c>
      <c r="BR48" s="10">
        <f>IF(ISBLANK(laps_times[[#This Row],[61]]),"DNF",    rounds_cum_time[[#This Row],[60]]+laps_times[[#This Row],[61]])</f>
        <v>0.14207685185185184</v>
      </c>
      <c r="BS48" s="10">
        <f>IF(ISBLANK(laps_times[[#This Row],[62]]),"DNF",    rounds_cum_time[[#This Row],[61]]+laps_times[[#This Row],[62]])</f>
        <v>0.14441597222222222</v>
      </c>
      <c r="BT48" s="10">
        <f>IF(ISBLANK(laps_times[[#This Row],[63]]),"DNF",    rounds_cum_time[[#This Row],[62]]+laps_times[[#This Row],[63]])</f>
        <v>0.14646388888888889</v>
      </c>
    </row>
    <row r="49" spans="2:72" x14ac:dyDescent="0.2">
      <c r="B49" s="5">
        <v>44</v>
      </c>
      <c r="C49" s="1">
        <v>63</v>
      </c>
      <c r="D49" s="1" t="s">
        <v>80</v>
      </c>
      <c r="E49" s="3">
        <v>1978</v>
      </c>
      <c r="F49" s="3" t="s">
        <v>8</v>
      </c>
      <c r="G49" s="3">
        <v>18</v>
      </c>
      <c r="H49" s="1" t="s">
        <v>81</v>
      </c>
      <c r="I49" s="18">
        <v>0.14734212962962964</v>
      </c>
      <c r="J49" s="10">
        <f>laps_times[[#This Row],[1]]</f>
        <v>2.6300925925925923E-3</v>
      </c>
      <c r="K49" s="10">
        <f>IF(ISBLANK(laps_times[[#This Row],[2]]),"DNF",    rounds_cum_time[[#This Row],[1]]+laps_times[[#This Row],[2]])</f>
        <v>4.8152777777777777E-3</v>
      </c>
      <c r="L49" s="10">
        <f>IF(ISBLANK(laps_times[[#This Row],[3]]),"DNF",    rounds_cum_time[[#This Row],[2]]+laps_times[[#This Row],[3]])</f>
        <v>7.004861111111111E-3</v>
      </c>
      <c r="M49" s="10">
        <f>IF(ISBLANK(laps_times[[#This Row],[4]]),"DNF",    rounds_cum_time[[#This Row],[3]]+laps_times[[#This Row],[4]])</f>
        <v>9.1893518518518513E-3</v>
      </c>
      <c r="N49" s="10">
        <f>IF(ISBLANK(laps_times[[#This Row],[5]]),"DNF",    rounds_cum_time[[#This Row],[4]]+laps_times[[#This Row],[5]])</f>
        <v>1.139537037037037E-2</v>
      </c>
      <c r="O49" s="10">
        <f>IF(ISBLANK(laps_times[[#This Row],[6]]),"DNF",    rounds_cum_time[[#This Row],[5]]+laps_times[[#This Row],[6]])</f>
        <v>1.3606712962962963E-2</v>
      </c>
      <c r="P49" s="10">
        <f>IF(ISBLANK(laps_times[[#This Row],[7]]),"DNF",    rounds_cum_time[[#This Row],[6]]+laps_times[[#This Row],[7]])</f>
        <v>1.5794791666666665E-2</v>
      </c>
      <c r="Q49" s="10">
        <f>IF(ISBLANK(laps_times[[#This Row],[8]]),"DNF",    rounds_cum_time[[#This Row],[7]]+laps_times[[#This Row],[8]])</f>
        <v>1.8022337962962962E-2</v>
      </c>
      <c r="R49" s="10">
        <f>IF(ISBLANK(laps_times[[#This Row],[9]]),"DNF",    rounds_cum_time[[#This Row],[8]]+laps_times[[#This Row],[9]])</f>
        <v>2.0243749999999998E-2</v>
      </c>
      <c r="S49" s="10">
        <f>IF(ISBLANK(laps_times[[#This Row],[10]]),"DNF",    rounds_cum_time[[#This Row],[9]]+laps_times[[#This Row],[10]])</f>
        <v>2.2462499999999996E-2</v>
      </c>
      <c r="T49" s="10">
        <f>IF(ISBLANK(laps_times[[#This Row],[11]]),"DNF",    rounds_cum_time[[#This Row],[10]]+laps_times[[#This Row],[11]])</f>
        <v>2.4708796296296291E-2</v>
      </c>
      <c r="U49" s="10">
        <f>IF(ISBLANK(laps_times[[#This Row],[12]]),"DNF",    rounds_cum_time[[#This Row],[11]]+laps_times[[#This Row],[12]])</f>
        <v>2.6989583333333327E-2</v>
      </c>
      <c r="V49" s="10">
        <f>IF(ISBLANK(laps_times[[#This Row],[13]]),"DNF",    rounds_cum_time[[#This Row],[12]]+laps_times[[#This Row],[13]])</f>
        <v>2.9212847222222216E-2</v>
      </c>
      <c r="W49" s="10">
        <f>IF(ISBLANK(laps_times[[#This Row],[14]]),"DNF",    rounds_cum_time[[#This Row],[13]]+laps_times[[#This Row],[14]])</f>
        <v>3.1434374999999994E-2</v>
      </c>
      <c r="X49" s="10">
        <f>IF(ISBLANK(laps_times[[#This Row],[15]]),"DNF",    rounds_cum_time[[#This Row],[14]]+laps_times[[#This Row],[15]])</f>
        <v>3.3657754629629624E-2</v>
      </c>
      <c r="Y49" s="10">
        <f>IF(ISBLANK(laps_times[[#This Row],[16]]),"DNF",    rounds_cum_time[[#This Row],[15]]+laps_times[[#This Row],[16]])</f>
        <v>3.5878124999999997E-2</v>
      </c>
      <c r="Z49" s="10">
        <f>IF(ISBLANK(laps_times[[#This Row],[17]]),"DNF",    rounds_cum_time[[#This Row],[16]]+laps_times[[#This Row],[17]])</f>
        <v>3.8161458333333328E-2</v>
      </c>
      <c r="AA49" s="10">
        <f>IF(ISBLANK(laps_times[[#This Row],[18]]),"DNF",    rounds_cum_time[[#This Row],[17]]+laps_times[[#This Row],[18]])</f>
        <v>4.0383101851851844E-2</v>
      </c>
      <c r="AB49" s="10">
        <f>IF(ISBLANK(laps_times[[#This Row],[19]]),"DNF",    rounds_cum_time[[#This Row],[18]]+laps_times[[#This Row],[19]])</f>
        <v>4.261689814814814E-2</v>
      </c>
      <c r="AC49" s="10">
        <f>IF(ISBLANK(laps_times[[#This Row],[20]]),"DNF",    rounds_cum_time[[#This Row],[19]]+laps_times[[#This Row],[20]])</f>
        <v>4.485914351851851E-2</v>
      </c>
      <c r="AD49" s="10">
        <f>IF(ISBLANK(laps_times[[#This Row],[21]]),"DNF",    rounds_cum_time[[#This Row],[20]]+laps_times[[#This Row],[21]])</f>
        <v>4.7074999999999992E-2</v>
      </c>
      <c r="AE49" s="10">
        <f>IF(ISBLANK(laps_times[[#This Row],[22]]),"DNF",    rounds_cum_time[[#This Row],[21]]+laps_times[[#This Row],[22]])</f>
        <v>4.9287847222222216E-2</v>
      </c>
      <c r="AF49" s="10">
        <f>IF(ISBLANK(laps_times[[#This Row],[23]]),"DNF",    rounds_cum_time[[#This Row],[22]]+laps_times[[#This Row],[23]])</f>
        <v>5.1514467592592587E-2</v>
      </c>
      <c r="AG49" s="10">
        <f>IF(ISBLANK(laps_times[[#This Row],[24]]),"DNF",    rounds_cum_time[[#This Row],[23]]+laps_times[[#This Row],[24]])</f>
        <v>5.3759143518518515E-2</v>
      </c>
      <c r="AH49" s="10">
        <f>IF(ISBLANK(laps_times[[#This Row],[25]]),"DNF",    rounds_cum_time[[#This Row],[24]]+laps_times[[#This Row],[25]])</f>
        <v>5.6031249999999998E-2</v>
      </c>
      <c r="AI49" s="10">
        <f>IF(ISBLANK(laps_times[[#This Row],[26]]),"DNF",    rounds_cum_time[[#This Row],[25]]+laps_times[[#This Row],[26]])</f>
        <v>5.8332060185185185E-2</v>
      </c>
      <c r="AJ49" s="10">
        <f>IF(ISBLANK(laps_times[[#This Row],[27]]),"DNF",    rounds_cum_time[[#This Row],[26]]+laps_times[[#This Row],[27]])</f>
        <v>6.0576157407407405E-2</v>
      </c>
      <c r="AK49" s="10">
        <f>IF(ISBLANK(laps_times[[#This Row],[28]]),"DNF",    rounds_cum_time[[#This Row],[27]]+laps_times[[#This Row],[28]])</f>
        <v>6.2795486111111104E-2</v>
      </c>
      <c r="AL49" s="10">
        <f>IF(ISBLANK(laps_times[[#This Row],[29]]),"DNF",    rounds_cum_time[[#This Row],[28]]+laps_times[[#This Row],[29]])</f>
        <v>6.5055092592592581E-2</v>
      </c>
      <c r="AM49" s="10">
        <f>IF(ISBLANK(laps_times[[#This Row],[30]]),"DNF",    rounds_cum_time[[#This Row],[29]]+laps_times[[#This Row],[30]])</f>
        <v>6.7334722222222212E-2</v>
      </c>
      <c r="AN49" s="10">
        <f>IF(ISBLANK(laps_times[[#This Row],[31]]),"DNF",    rounds_cum_time[[#This Row],[30]]+laps_times[[#This Row],[31]])</f>
        <v>6.9672453703703688E-2</v>
      </c>
      <c r="AO49" s="10">
        <f>IF(ISBLANK(laps_times[[#This Row],[32]]),"DNF",    rounds_cum_time[[#This Row],[31]]+laps_times[[#This Row],[32]])</f>
        <v>7.1943865740740728E-2</v>
      </c>
      <c r="AP49" s="10">
        <f>IF(ISBLANK(laps_times[[#This Row],[33]]),"DNF",    rounds_cum_time[[#This Row],[32]]+laps_times[[#This Row],[33]])</f>
        <v>7.4244560185185174E-2</v>
      </c>
      <c r="AQ49" s="10">
        <f>IF(ISBLANK(laps_times[[#This Row],[34]]),"DNF",    rounds_cum_time[[#This Row],[33]]+laps_times[[#This Row],[34]])</f>
        <v>7.6633449074074059E-2</v>
      </c>
      <c r="AR49" s="10">
        <f>IF(ISBLANK(laps_times[[#This Row],[35]]),"DNF",    rounds_cum_time[[#This Row],[34]]+laps_times[[#This Row],[35]])</f>
        <v>7.8953240740740727E-2</v>
      </c>
      <c r="AS49" s="10">
        <f>IF(ISBLANK(laps_times[[#This Row],[36]]),"DNF",    rounds_cum_time[[#This Row],[35]]+laps_times[[#This Row],[36]])</f>
        <v>8.1330324074074062E-2</v>
      </c>
      <c r="AT49" s="10">
        <f>IF(ISBLANK(laps_times[[#This Row],[37]]),"DNF",    rounds_cum_time[[#This Row],[36]]+laps_times[[#This Row],[37]])</f>
        <v>8.3703124999999989E-2</v>
      </c>
      <c r="AU49" s="10">
        <f>IF(ISBLANK(laps_times[[#This Row],[38]]),"DNF",    rounds_cum_time[[#This Row],[37]]+laps_times[[#This Row],[38]])</f>
        <v>8.606805555555555E-2</v>
      </c>
      <c r="AV49" s="10">
        <f>IF(ISBLANK(laps_times[[#This Row],[39]]),"DNF",    rounds_cum_time[[#This Row],[38]]+laps_times[[#This Row],[39]])</f>
        <v>8.848622685185184E-2</v>
      </c>
      <c r="AW49" s="10">
        <f>IF(ISBLANK(laps_times[[#This Row],[40]]),"DNF",    rounds_cum_time[[#This Row],[39]]+laps_times[[#This Row],[40]])</f>
        <v>9.0873611111111099E-2</v>
      </c>
      <c r="AX49" s="10">
        <f>IF(ISBLANK(laps_times[[#This Row],[41]]),"DNF",    rounds_cum_time[[#This Row],[40]]+laps_times[[#This Row],[41]])</f>
        <v>9.3178009259259245E-2</v>
      </c>
      <c r="AY49" s="10">
        <f>IF(ISBLANK(laps_times[[#This Row],[42]]),"DNF",    rounds_cum_time[[#This Row],[41]]+laps_times[[#This Row],[42]])</f>
        <v>9.5664699074074058E-2</v>
      </c>
      <c r="AZ49" s="10">
        <f>IF(ISBLANK(laps_times[[#This Row],[43]]),"DNF",    rounds_cum_time[[#This Row],[42]]+laps_times[[#This Row],[43]])</f>
        <v>9.8046180555555543E-2</v>
      </c>
      <c r="BA49" s="10">
        <f>IF(ISBLANK(laps_times[[#This Row],[44]]),"DNF",    rounds_cum_time[[#This Row],[43]]+laps_times[[#This Row],[44]])</f>
        <v>0.10040960648148146</v>
      </c>
      <c r="BB49" s="10">
        <f>IF(ISBLANK(laps_times[[#This Row],[45]]),"DNF",    rounds_cum_time[[#This Row],[44]]+laps_times[[#This Row],[45]])</f>
        <v>0.10278587962962961</v>
      </c>
      <c r="BC49" s="10">
        <f>IF(ISBLANK(laps_times[[#This Row],[46]]),"DNF",    rounds_cum_time[[#This Row],[45]]+laps_times[[#This Row],[46]])</f>
        <v>0.10524143518518517</v>
      </c>
      <c r="BD49" s="10">
        <f>IF(ISBLANK(laps_times[[#This Row],[47]]),"DNF",    rounds_cum_time[[#This Row],[46]]+laps_times[[#This Row],[47]])</f>
        <v>0.10763622685185184</v>
      </c>
      <c r="BE49" s="10">
        <f>IF(ISBLANK(laps_times[[#This Row],[48]]),"DNF",    rounds_cum_time[[#This Row],[47]]+laps_times[[#This Row],[48]])</f>
        <v>0.11007442129629628</v>
      </c>
      <c r="BF49" s="10">
        <f>IF(ISBLANK(laps_times[[#This Row],[49]]),"DNF",    rounds_cum_time[[#This Row],[48]]+laps_times[[#This Row],[49]])</f>
        <v>0.11255821759259257</v>
      </c>
      <c r="BG49" s="10">
        <f>IF(ISBLANK(laps_times[[#This Row],[50]]),"DNF",    rounds_cum_time[[#This Row],[49]]+laps_times[[#This Row],[50]])</f>
        <v>0.11511053240740739</v>
      </c>
      <c r="BH49" s="10">
        <f>IF(ISBLANK(laps_times[[#This Row],[51]]),"DNF",    rounds_cum_time[[#This Row],[50]]+laps_times[[#This Row],[51]])</f>
        <v>0.11773935185185183</v>
      </c>
      <c r="BI49" s="10">
        <f>IF(ISBLANK(laps_times[[#This Row],[52]]),"DNF",    rounds_cum_time[[#This Row],[51]]+laps_times[[#This Row],[52]])</f>
        <v>0.12011261574074072</v>
      </c>
      <c r="BJ49" s="10">
        <f>IF(ISBLANK(laps_times[[#This Row],[53]]),"DNF",    rounds_cum_time[[#This Row],[52]]+laps_times[[#This Row],[53]])</f>
        <v>0.12250729166666666</v>
      </c>
      <c r="BK49" s="10">
        <f>IF(ISBLANK(laps_times[[#This Row],[54]]),"DNF",    rounds_cum_time[[#This Row],[53]]+laps_times[[#This Row],[54]])</f>
        <v>0.1249872685185185</v>
      </c>
      <c r="BL49" s="10">
        <f>IF(ISBLANK(laps_times[[#This Row],[55]]),"DNF",    rounds_cum_time[[#This Row],[54]]+laps_times[[#This Row],[55]])</f>
        <v>0.12753483796296294</v>
      </c>
      <c r="BM49" s="10">
        <f>IF(ISBLANK(laps_times[[#This Row],[56]]),"DNF",    rounds_cum_time[[#This Row],[55]]+laps_times[[#This Row],[56]])</f>
        <v>0.13017800925925924</v>
      </c>
      <c r="BN49" s="10">
        <f>IF(ISBLANK(laps_times[[#This Row],[57]]),"DNF",    rounds_cum_time[[#This Row],[56]]+laps_times[[#This Row],[57]])</f>
        <v>0.13276979166666664</v>
      </c>
      <c r="BO49" s="10">
        <f>IF(ISBLANK(laps_times[[#This Row],[58]]),"DNF",    rounds_cum_time[[#This Row],[57]]+laps_times[[#This Row],[58]])</f>
        <v>0.13533530092592588</v>
      </c>
      <c r="BP49" s="10">
        <f>IF(ISBLANK(laps_times[[#This Row],[59]]),"DNF",    rounds_cum_time[[#This Row],[58]]+laps_times[[#This Row],[59]])</f>
        <v>0.13792673611111106</v>
      </c>
      <c r="BQ49" s="10">
        <f>IF(ISBLANK(laps_times[[#This Row],[60]]),"DNF",    rounds_cum_time[[#This Row],[59]]+laps_times[[#This Row],[60]])</f>
        <v>0.14052407407407402</v>
      </c>
      <c r="BR49" s="10">
        <f>IF(ISBLANK(laps_times[[#This Row],[61]]),"DNF",    rounds_cum_time[[#This Row],[60]]+laps_times[[#This Row],[61]])</f>
        <v>0.1430274305555555</v>
      </c>
      <c r="BS49" s="10">
        <f>IF(ISBLANK(laps_times[[#This Row],[62]]),"DNF",    rounds_cum_time[[#This Row],[61]]+laps_times[[#This Row],[62]])</f>
        <v>0.14536990740740735</v>
      </c>
      <c r="BT49" s="10">
        <f>IF(ISBLANK(laps_times[[#This Row],[63]]),"DNF",    rounds_cum_time[[#This Row],[62]]+laps_times[[#This Row],[63]])</f>
        <v>0.14734247685185178</v>
      </c>
    </row>
    <row r="50" spans="2:72" x14ac:dyDescent="0.2">
      <c r="B50" s="5">
        <v>45</v>
      </c>
      <c r="C50" s="1">
        <v>54</v>
      </c>
      <c r="D50" s="1" t="s">
        <v>82</v>
      </c>
      <c r="E50" s="3">
        <v>1974</v>
      </c>
      <c r="F50" s="3" t="s">
        <v>1</v>
      </c>
      <c r="G50" s="3">
        <v>18</v>
      </c>
      <c r="H50" s="1" t="s">
        <v>83</v>
      </c>
      <c r="I50" s="18">
        <v>0.14781481481481482</v>
      </c>
      <c r="J50" s="10">
        <f>laps_times[[#This Row],[1]]</f>
        <v>2.708912037037037E-3</v>
      </c>
      <c r="K50" s="10">
        <f>IF(ISBLANK(laps_times[[#This Row],[2]]),"DNF",    rounds_cum_time[[#This Row],[1]]+laps_times[[#This Row],[2]])</f>
        <v>4.9106481481481484E-3</v>
      </c>
      <c r="L50" s="10">
        <f>IF(ISBLANK(laps_times[[#This Row],[3]]),"DNF",    rounds_cum_time[[#This Row],[2]]+laps_times[[#This Row],[3]])</f>
        <v>7.1565972222222222E-3</v>
      </c>
      <c r="M50" s="10">
        <f>IF(ISBLANK(laps_times[[#This Row],[4]]),"DNF",    rounds_cum_time[[#This Row],[3]]+laps_times[[#This Row],[4]])</f>
        <v>9.4152777777777776E-3</v>
      </c>
      <c r="N50" s="10">
        <f>IF(ISBLANK(laps_times[[#This Row],[5]]),"DNF",    rounds_cum_time[[#This Row],[4]]+laps_times[[#This Row],[5]])</f>
        <v>1.1688194444444444E-2</v>
      </c>
      <c r="O50" s="10">
        <f>IF(ISBLANK(laps_times[[#This Row],[6]]),"DNF",    rounds_cum_time[[#This Row],[5]]+laps_times[[#This Row],[6]])</f>
        <v>1.3946759259259259E-2</v>
      </c>
      <c r="P50" s="10">
        <f>IF(ISBLANK(laps_times[[#This Row],[7]]),"DNF",    rounds_cum_time[[#This Row],[6]]+laps_times[[#This Row],[7]])</f>
        <v>1.6183217592592593E-2</v>
      </c>
      <c r="Q50" s="10">
        <f>IF(ISBLANK(laps_times[[#This Row],[8]]),"DNF",    rounds_cum_time[[#This Row],[7]]+laps_times[[#This Row],[8]])</f>
        <v>1.8415393518518518E-2</v>
      </c>
      <c r="R50" s="10">
        <f>IF(ISBLANK(laps_times[[#This Row],[9]]),"DNF",    rounds_cum_time[[#This Row],[8]]+laps_times[[#This Row],[9]])</f>
        <v>2.0677083333333332E-2</v>
      </c>
      <c r="S50" s="10">
        <f>IF(ISBLANK(laps_times[[#This Row],[10]]),"DNF",    rounds_cum_time[[#This Row],[9]]+laps_times[[#This Row],[10]])</f>
        <v>2.2924074074074072E-2</v>
      </c>
      <c r="T50" s="10">
        <f>IF(ISBLANK(laps_times[[#This Row],[11]]),"DNF",    rounds_cum_time[[#This Row],[10]]+laps_times[[#This Row],[11]])</f>
        <v>2.5151736111111111E-2</v>
      </c>
      <c r="U50" s="10">
        <f>IF(ISBLANK(laps_times[[#This Row],[12]]),"DNF",    rounds_cum_time[[#This Row],[11]]+laps_times[[#This Row],[12]])</f>
        <v>2.7378472222222221E-2</v>
      </c>
      <c r="V50" s="10">
        <f>IF(ISBLANK(laps_times[[#This Row],[13]]),"DNF",    rounds_cum_time[[#This Row],[12]]+laps_times[[#This Row],[13]])</f>
        <v>2.9606944444444443E-2</v>
      </c>
      <c r="W50" s="10">
        <f>IF(ISBLANK(laps_times[[#This Row],[14]]),"DNF",    rounds_cum_time[[#This Row],[13]]+laps_times[[#This Row],[14]])</f>
        <v>3.1835532407407406E-2</v>
      </c>
      <c r="X50" s="10">
        <f>IF(ISBLANK(laps_times[[#This Row],[15]]),"DNF",    rounds_cum_time[[#This Row],[14]]+laps_times[[#This Row],[15]])</f>
        <v>3.4055439814814813E-2</v>
      </c>
      <c r="Y50" s="10">
        <f>IF(ISBLANK(laps_times[[#This Row],[16]]),"DNF",    rounds_cum_time[[#This Row],[15]]+laps_times[[#This Row],[16]])</f>
        <v>3.6296296296296292E-2</v>
      </c>
      <c r="Z50" s="10">
        <f>IF(ISBLANK(laps_times[[#This Row],[17]]),"DNF",    rounds_cum_time[[#This Row],[16]]+laps_times[[#This Row],[17]])</f>
        <v>3.8517476851851848E-2</v>
      </c>
      <c r="AA50" s="10">
        <f>IF(ISBLANK(laps_times[[#This Row],[18]]),"DNF",    rounds_cum_time[[#This Row],[17]]+laps_times[[#This Row],[18]])</f>
        <v>4.0723263888888882E-2</v>
      </c>
      <c r="AB50" s="10">
        <f>IF(ISBLANK(laps_times[[#This Row],[19]]),"DNF",    rounds_cum_time[[#This Row],[18]]+laps_times[[#This Row],[19]])</f>
        <v>4.293437499999999E-2</v>
      </c>
      <c r="AC50" s="10">
        <f>IF(ISBLANK(laps_times[[#This Row],[20]]),"DNF",    rounds_cum_time[[#This Row],[19]]+laps_times[[#This Row],[20]])</f>
        <v>4.5162962962962953E-2</v>
      </c>
      <c r="AD50" s="10">
        <f>IF(ISBLANK(laps_times[[#This Row],[21]]),"DNF",    rounds_cum_time[[#This Row],[20]]+laps_times[[#This Row],[21]])</f>
        <v>4.7357060185185179E-2</v>
      </c>
      <c r="AE50" s="10">
        <f>IF(ISBLANK(laps_times[[#This Row],[22]]),"DNF",    rounds_cum_time[[#This Row],[21]]+laps_times[[#This Row],[22]])</f>
        <v>4.9568865740740736E-2</v>
      </c>
      <c r="AF50" s="10">
        <f>IF(ISBLANK(laps_times[[#This Row],[23]]),"DNF",    rounds_cum_time[[#This Row],[22]]+laps_times[[#This Row],[23]])</f>
        <v>5.1789699074074068E-2</v>
      </c>
      <c r="AG50" s="10">
        <f>IF(ISBLANK(laps_times[[#This Row],[24]]),"DNF",    rounds_cum_time[[#This Row],[23]]+laps_times[[#This Row],[24]])</f>
        <v>5.4041898148148144E-2</v>
      </c>
      <c r="AH50" s="10">
        <f>IF(ISBLANK(laps_times[[#This Row],[25]]),"DNF",    rounds_cum_time[[#This Row],[24]]+laps_times[[#This Row],[25]])</f>
        <v>5.628692129629629E-2</v>
      </c>
      <c r="AI50" s="10">
        <f>IF(ISBLANK(laps_times[[#This Row],[26]]),"DNF",    rounds_cum_time[[#This Row],[25]]+laps_times[[#This Row],[26]])</f>
        <v>5.8525231481481477E-2</v>
      </c>
      <c r="AJ50" s="10">
        <f>IF(ISBLANK(laps_times[[#This Row],[27]]),"DNF",    rounds_cum_time[[#This Row],[26]]+laps_times[[#This Row],[27]])</f>
        <v>6.0752777777777774E-2</v>
      </c>
      <c r="AK50" s="10">
        <f>IF(ISBLANK(laps_times[[#This Row],[28]]),"DNF",    rounds_cum_time[[#This Row],[27]]+laps_times[[#This Row],[28]])</f>
        <v>6.2976851851851853E-2</v>
      </c>
      <c r="AL50" s="10">
        <f>IF(ISBLANK(laps_times[[#This Row],[29]]),"DNF",    rounds_cum_time[[#This Row],[28]]+laps_times[[#This Row],[29]])</f>
        <v>6.5168402777777773E-2</v>
      </c>
      <c r="AM50" s="10">
        <f>IF(ISBLANK(laps_times[[#This Row],[30]]),"DNF",    rounds_cum_time[[#This Row],[29]]+laps_times[[#This Row],[30]])</f>
        <v>6.7399652777777777E-2</v>
      </c>
      <c r="AN50" s="10">
        <f>IF(ISBLANK(laps_times[[#This Row],[31]]),"DNF",    rounds_cum_time[[#This Row],[30]]+laps_times[[#This Row],[31]])</f>
        <v>6.9611805555555559E-2</v>
      </c>
      <c r="AO50" s="10">
        <f>IF(ISBLANK(laps_times[[#This Row],[32]]),"DNF",    rounds_cum_time[[#This Row],[31]]+laps_times[[#This Row],[32]])</f>
        <v>7.1822569444444442E-2</v>
      </c>
      <c r="AP50" s="10">
        <f>IF(ISBLANK(laps_times[[#This Row],[33]]),"DNF",    rounds_cum_time[[#This Row],[32]]+laps_times[[#This Row],[33]])</f>
        <v>7.4028240740740742E-2</v>
      </c>
      <c r="AQ50" s="10">
        <f>IF(ISBLANK(laps_times[[#This Row],[34]]),"DNF",    rounds_cum_time[[#This Row],[33]]+laps_times[[#This Row],[34]])</f>
        <v>7.6270138888888894E-2</v>
      </c>
      <c r="AR50" s="10">
        <f>IF(ISBLANK(laps_times[[#This Row],[35]]),"DNF",    rounds_cum_time[[#This Row],[34]]+laps_times[[#This Row],[35]])</f>
        <v>7.8498842592592599E-2</v>
      </c>
      <c r="AS50" s="10">
        <f>IF(ISBLANK(laps_times[[#This Row],[36]]),"DNF",    rounds_cum_time[[#This Row],[35]]+laps_times[[#This Row],[36]])</f>
        <v>8.0706828703703715E-2</v>
      </c>
      <c r="AT50" s="10">
        <f>IF(ISBLANK(laps_times[[#This Row],[37]]),"DNF",    rounds_cum_time[[#This Row],[36]]+laps_times[[#This Row],[37]])</f>
        <v>8.2931250000000012E-2</v>
      </c>
      <c r="AU50" s="10">
        <f>IF(ISBLANK(laps_times[[#This Row],[38]]),"DNF",    rounds_cum_time[[#This Row],[37]]+laps_times[[#This Row],[38]])</f>
        <v>8.5143287037037052E-2</v>
      </c>
      <c r="AV50" s="10">
        <f>IF(ISBLANK(laps_times[[#This Row],[39]]),"DNF",    rounds_cum_time[[#This Row],[38]]+laps_times[[#This Row],[39]])</f>
        <v>8.7365740740740758E-2</v>
      </c>
      <c r="AW50" s="10">
        <f>IF(ISBLANK(laps_times[[#This Row],[40]]),"DNF",    rounds_cum_time[[#This Row],[39]]+laps_times[[#This Row],[40]])</f>
        <v>8.9608912037037053E-2</v>
      </c>
      <c r="AX50" s="10">
        <f>IF(ISBLANK(laps_times[[#This Row],[41]]),"DNF",    rounds_cum_time[[#This Row],[40]]+laps_times[[#This Row],[41]])</f>
        <v>9.1835416666666683E-2</v>
      </c>
      <c r="AY50" s="10">
        <f>IF(ISBLANK(laps_times[[#This Row],[42]]),"DNF",    rounds_cum_time[[#This Row],[41]]+laps_times[[#This Row],[42]])</f>
        <v>9.4102314814814833E-2</v>
      </c>
      <c r="AZ50" s="10">
        <f>IF(ISBLANK(laps_times[[#This Row],[43]]),"DNF",    rounds_cum_time[[#This Row],[42]]+laps_times[[#This Row],[43]])</f>
        <v>9.6383101851851866E-2</v>
      </c>
      <c r="BA50" s="10">
        <f>IF(ISBLANK(laps_times[[#This Row],[44]]),"DNF",    rounds_cum_time[[#This Row],[43]]+laps_times[[#This Row],[44]])</f>
        <v>9.8650231481481498E-2</v>
      </c>
      <c r="BB50" s="10">
        <f>IF(ISBLANK(laps_times[[#This Row],[45]]),"DNF",    rounds_cum_time[[#This Row],[44]]+laps_times[[#This Row],[45]])</f>
        <v>0.10089699074074075</v>
      </c>
      <c r="BC50" s="10">
        <f>IF(ISBLANK(laps_times[[#This Row],[46]]),"DNF",    rounds_cum_time[[#This Row],[45]]+laps_times[[#This Row],[46]])</f>
        <v>0.10313344907407408</v>
      </c>
      <c r="BD50" s="10">
        <f>IF(ISBLANK(laps_times[[#This Row],[47]]),"DNF",    rounds_cum_time[[#This Row],[46]]+laps_times[[#This Row],[47]])</f>
        <v>0.1054375</v>
      </c>
      <c r="BE50" s="10">
        <f>IF(ISBLANK(laps_times[[#This Row],[48]]),"DNF",    rounds_cum_time[[#This Row],[47]]+laps_times[[#This Row],[48]])</f>
        <v>0.10775393518518518</v>
      </c>
      <c r="BF50" s="10">
        <f>IF(ISBLANK(laps_times[[#This Row],[49]]),"DNF",    rounds_cum_time[[#This Row],[48]]+laps_times[[#This Row],[49]])</f>
        <v>0.1100880787037037</v>
      </c>
      <c r="BG50" s="10">
        <f>IF(ISBLANK(laps_times[[#This Row],[50]]),"DNF",    rounds_cum_time[[#This Row],[49]]+laps_times[[#This Row],[50]])</f>
        <v>0.11244282407407406</v>
      </c>
      <c r="BH50" s="10">
        <f>IF(ISBLANK(laps_times[[#This Row],[51]]),"DNF",    rounds_cum_time[[#This Row],[50]]+laps_times[[#This Row],[51]])</f>
        <v>0.1147892361111111</v>
      </c>
      <c r="BI50" s="10">
        <f>IF(ISBLANK(laps_times[[#This Row],[52]]),"DNF",    rounds_cum_time[[#This Row],[51]]+laps_times[[#This Row],[52]])</f>
        <v>0.11718460648148146</v>
      </c>
      <c r="BJ50" s="10">
        <f>IF(ISBLANK(laps_times[[#This Row],[53]]),"DNF",    rounds_cum_time[[#This Row],[52]]+laps_times[[#This Row],[53]])</f>
        <v>0.11963958333333331</v>
      </c>
      <c r="BK50" s="10">
        <f>IF(ISBLANK(laps_times[[#This Row],[54]]),"DNF",    rounds_cum_time[[#This Row],[53]]+laps_times[[#This Row],[54]])</f>
        <v>0.12207453703703702</v>
      </c>
      <c r="BL50" s="10">
        <f>IF(ISBLANK(laps_times[[#This Row],[55]]),"DNF",    rounds_cum_time[[#This Row],[54]]+laps_times[[#This Row],[55]])</f>
        <v>0.12466504629629628</v>
      </c>
      <c r="BM50" s="10">
        <f>IF(ISBLANK(laps_times[[#This Row],[56]]),"DNF",    rounds_cum_time[[#This Row],[55]]+laps_times[[#This Row],[56]])</f>
        <v>0.12734351851851849</v>
      </c>
      <c r="BN50" s="10">
        <f>IF(ISBLANK(laps_times[[#This Row],[57]]),"DNF",    rounds_cum_time[[#This Row],[56]]+laps_times[[#This Row],[57]])</f>
        <v>0.13009803240740739</v>
      </c>
      <c r="BO50" s="10">
        <f>IF(ISBLANK(laps_times[[#This Row],[58]]),"DNF",    rounds_cum_time[[#This Row],[57]]+laps_times[[#This Row],[58]])</f>
        <v>0.13300879629629628</v>
      </c>
      <c r="BP50" s="10">
        <f>IF(ISBLANK(laps_times[[#This Row],[59]]),"DNF",    rounds_cum_time[[#This Row],[58]]+laps_times[[#This Row],[59]])</f>
        <v>0.13627430555555553</v>
      </c>
      <c r="BQ50" s="10">
        <f>IF(ISBLANK(laps_times[[#This Row],[60]]),"DNF",    rounds_cum_time[[#This Row],[59]]+laps_times[[#This Row],[60]])</f>
        <v>0.13929027777777775</v>
      </c>
      <c r="BR50" s="10">
        <f>IF(ISBLANK(laps_times[[#This Row],[61]]),"DNF",    rounds_cum_time[[#This Row],[60]]+laps_times[[#This Row],[61]])</f>
        <v>0.14233043981481477</v>
      </c>
      <c r="BS50" s="10">
        <f>IF(ISBLANK(laps_times[[#This Row],[62]]),"DNF",    rounds_cum_time[[#This Row],[61]]+laps_times[[#This Row],[62]])</f>
        <v>0.14517673611111107</v>
      </c>
      <c r="BT50" s="10">
        <f>IF(ISBLANK(laps_times[[#This Row],[63]]),"DNF",    rounds_cum_time[[#This Row],[62]]+laps_times[[#This Row],[63]])</f>
        <v>0.14781562499999995</v>
      </c>
    </row>
    <row r="51" spans="2:72" x14ac:dyDescent="0.2">
      <c r="B51" s="5">
        <v>46</v>
      </c>
      <c r="C51" s="1">
        <v>135</v>
      </c>
      <c r="D51" s="1" t="s">
        <v>84</v>
      </c>
      <c r="E51" s="3">
        <v>1964</v>
      </c>
      <c r="F51" s="3" t="s">
        <v>38</v>
      </c>
      <c r="G51" s="3">
        <v>5</v>
      </c>
      <c r="H51" s="1" t="s">
        <v>85</v>
      </c>
      <c r="I51" s="18">
        <v>0.14787372685185185</v>
      </c>
      <c r="J51" s="10">
        <f>laps_times[[#This Row],[1]]</f>
        <v>2.7175925925925926E-3</v>
      </c>
      <c r="K51" s="10">
        <f>IF(ISBLANK(laps_times[[#This Row],[2]]),"DNF",    rounds_cum_time[[#This Row],[1]]+laps_times[[#This Row],[2]])</f>
        <v>4.8901620370370366E-3</v>
      </c>
      <c r="L51" s="10">
        <f>IF(ISBLANK(laps_times[[#This Row],[3]]),"DNF",    rounds_cum_time[[#This Row],[2]]+laps_times[[#This Row],[3]])</f>
        <v>7.0609953703703703E-3</v>
      </c>
      <c r="M51" s="10">
        <f>IF(ISBLANK(laps_times[[#This Row],[4]]),"DNF",    rounds_cum_time[[#This Row],[3]]+laps_times[[#This Row],[4]])</f>
        <v>9.2195601851851848E-3</v>
      </c>
      <c r="N51" s="10">
        <f>IF(ISBLANK(laps_times[[#This Row],[5]]),"DNF",    rounds_cum_time[[#This Row],[4]]+laps_times[[#This Row],[5]])</f>
        <v>1.1378819444444445E-2</v>
      </c>
      <c r="O51" s="10">
        <f>IF(ISBLANK(laps_times[[#This Row],[6]]),"DNF",    rounds_cum_time[[#This Row],[5]]+laps_times[[#This Row],[6]])</f>
        <v>1.3591319444444444E-2</v>
      </c>
      <c r="P51" s="10">
        <f>IF(ISBLANK(laps_times[[#This Row],[7]]),"DNF",    rounds_cum_time[[#This Row],[6]]+laps_times[[#This Row],[7]])</f>
        <v>1.5776041666666667E-2</v>
      </c>
      <c r="Q51" s="10">
        <f>IF(ISBLANK(laps_times[[#This Row],[8]]),"DNF",    rounds_cum_time[[#This Row],[7]]+laps_times[[#This Row],[8]])</f>
        <v>1.7973379629629631E-2</v>
      </c>
      <c r="R51" s="10">
        <f>IF(ISBLANK(laps_times[[#This Row],[9]]),"DNF",    rounds_cum_time[[#This Row],[8]]+laps_times[[#This Row],[9]])</f>
        <v>2.0180555555555556E-2</v>
      </c>
      <c r="S51" s="10">
        <f>IF(ISBLANK(laps_times[[#This Row],[10]]),"DNF",    rounds_cum_time[[#This Row],[9]]+laps_times[[#This Row],[10]])</f>
        <v>2.2418750000000001E-2</v>
      </c>
      <c r="T51" s="10">
        <f>IF(ISBLANK(laps_times[[#This Row],[11]]),"DNF",    rounds_cum_time[[#This Row],[10]]+laps_times[[#This Row],[11]])</f>
        <v>2.4696643518518521E-2</v>
      </c>
      <c r="U51" s="10">
        <f>IF(ISBLANK(laps_times[[#This Row],[12]]),"DNF",    rounds_cum_time[[#This Row],[11]]+laps_times[[#This Row],[12]])</f>
        <v>2.6938078703703707E-2</v>
      </c>
      <c r="V51" s="10">
        <f>IF(ISBLANK(laps_times[[#This Row],[13]]),"DNF",    rounds_cum_time[[#This Row],[12]]+laps_times[[#This Row],[13]])</f>
        <v>2.9158449074074076E-2</v>
      </c>
      <c r="W51" s="10">
        <f>IF(ISBLANK(laps_times[[#This Row],[14]]),"DNF",    rounds_cum_time[[#This Row],[13]]+laps_times[[#This Row],[14]])</f>
        <v>3.1395601851851855E-2</v>
      </c>
      <c r="X51" s="10">
        <f>IF(ISBLANK(laps_times[[#This Row],[15]]),"DNF",    rounds_cum_time[[#This Row],[14]]+laps_times[[#This Row],[15]])</f>
        <v>3.36369212962963E-2</v>
      </c>
      <c r="Y51" s="10">
        <f>IF(ISBLANK(laps_times[[#This Row],[16]]),"DNF",    rounds_cum_time[[#This Row],[15]]+laps_times[[#This Row],[16]])</f>
        <v>3.5888194444444452E-2</v>
      </c>
      <c r="Z51" s="10">
        <f>IF(ISBLANK(laps_times[[#This Row],[17]]),"DNF",    rounds_cum_time[[#This Row],[16]]+laps_times[[#This Row],[17]])</f>
        <v>3.8168750000000008E-2</v>
      </c>
      <c r="AA51" s="10">
        <f>IF(ISBLANK(laps_times[[#This Row],[18]]),"DNF",    rounds_cum_time[[#This Row],[17]]+laps_times[[#This Row],[18]])</f>
        <v>4.0415856481481487E-2</v>
      </c>
      <c r="AB51" s="10">
        <f>IF(ISBLANK(laps_times[[#This Row],[19]]),"DNF",    rounds_cum_time[[#This Row],[18]]+laps_times[[#This Row],[19]])</f>
        <v>4.2688310185185194E-2</v>
      </c>
      <c r="AC51" s="10">
        <f>IF(ISBLANK(laps_times[[#This Row],[20]]),"DNF",    rounds_cum_time[[#This Row],[19]]+laps_times[[#This Row],[20]])</f>
        <v>4.4978125000000008E-2</v>
      </c>
      <c r="AD51" s="10">
        <f>IF(ISBLANK(laps_times[[#This Row],[21]]),"DNF",    rounds_cum_time[[#This Row],[20]]+laps_times[[#This Row],[21]])</f>
        <v>4.7251157407407415E-2</v>
      </c>
      <c r="AE51" s="10">
        <f>IF(ISBLANK(laps_times[[#This Row],[22]]),"DNF",    rounds_cum_time[[#This Row],[21]]+laps_times[[#This Row],[22]])</f>
        <v>4.955312500000001E-2</v>
      </c>
      <c r="AF51" s="10">
        <f>IF(ISBLANK(laps_times[[#This Row],[23]]),"DNF",    rounds_cum_time[[#This Row],[22]]+laps_times[[#This Row],[23]])</f>
        <v>5.1835879629629641E-2</v>
      </c>
      <c r="AG51" s="10">
        <f>IF(ISBLANK(laps_times[[#This Row],[24]]),"DNF",    rounds_cum_time[[#This Row],[23]]+laps_times[[#This Row],[24]])</f>
        <v>5.4139814814814828E-2</v>
      </c>
      <c r="AH51" s="10">
        <f>IF(ISBLANK(laps_times[[#This Row],[25]]),"DNF",    rounds_cum_time[[#This Row],[24]]+laps_times[[#This Row],[25]])</f>
        <v>5.642708333333335E-2</v>
      </c>
      <c r="AI51" s="10">
        <f>IF(ISBLANK(laps_times[[#This Row],[26]]),"DNF",    rounds_cum_time[[#This Row],[25]]+laps_times[[#This Row],[26]])</f>
        <v>5.8725000000000013E-2</v>
      </c>
      <c r="AJ51" s="10">
        <f>IF(ISBLANK(laps_times[[#This Row],[27]]),"DNF",    rounds_cum_time[[#This Row],[26]]+laps_times[[#This Row],[27]])</f>
        <v>6.1068750000000012E-2</v>
      </c>
      <c r="AK51" s="10">
        <f>IF(ISBLANK(laps_times[[#This Row],[28]]),"DNF",    rounds_cum_time[[#This Row],[27]]+laps_times[[#This Row],[28]])</f>
        <v>6.3429745370370383E-2</v>
      </c>
      <c r="AL51" s="10">
        <f>IF(ISBLANK(laps_times[[#This Row],[29]]),"DNF",    rounds_cum_time[[#This Row],[28]]+laps_times[[#This Row],[29]])</f>
        <v>6.5769097222222239E-2</v>
      </c>
      <c r="AM51" s="10">
        <f>IF(ISBLANK(laps_times[[#This Row],[30]]),"DNF",    rounds_cum_time[[#This Row],[29]]+laps_times[[#This Row],[30]])</f>
        <v>6.8109027777777789E-2</v>
      </c>
      <c r="AN51" s="10">
        <f>IF(ISBLANK(laps_times[[#This Row],[31]]),"DNF",    rounds_cum_time[[#This Row],[30]]+laps_times[[#This Row],[31]])</f>
        <v>7.0488078703703716E-2</v>
      </c>
      <c r="AO51" s="10">
        <f>IF(ISBLANK(laps_times[[#This Row],[32]]),"DNF",    rounds_cum_time[[#This Row],[31]]+laps_times[[#This Row],[32]])</f>
        <v>7.2825347222222239E-2</v>
      </c>
      <c r="AP51" s="10">
        <f>IF(ISBLANK(laps_times[[#This Row],[33]]),"DNF",    rounds_cum_time[[#This Row],[32]]+laps_times[[#This Row],[33]])</f>
        <v>7.5190393518518542E-2</v>
      </c>
      <c r="AQ51" s="10">
        <f>IF(ISBLANK(laps_times[[#This Row],[34]]),"DNF",    rounds_cum_time[[#This Row],[33]]+laps_times[[#This Row],[34]])</f>
        <v>7.7539236111111132E-2</v>
      </c>
      <c r="AR51" s="10">
        <f>IF(ISBLANK(laps_times[[#This Row],[35]]),"DNF",    rounds_cum_time[[#This Row],[34]]+laps_times[[#This Row],[35]])</f>
        <v>7.9890856481481504E-2</v>
      </c>
      <c r="AS51" s="10">
        <f>IF(ISBLANK(laps_times[[#This Row],[36]]),"DNF",    rounds_cum_time[[#This Row],[35]]+laps_times[[#This Row],[36]])</f>
        <v>8.2288194444444462E-2</v>
      </c>
      <c r="AT51" s="10">
        <f>IF(ISBLANK(laps_times[[#This Row],[37]]),"DNF",    rounds_cum_time[[#This Row],[36]]+laps_times[[#This Row],[37]])</f>
        <v>8.4637152777777794E-2</v>
      </c>
      <c r="AU51" s="10">
        <f>IF(ISBLANK(laps_times[[#This Row],[38]]),"DNF",    rounds_cum_time[[#This Row],[37]]+laps_times[[#This Row],[38]])</f>
        <v>8.7037500000000018E-2</v>
      </c>
      <c r="AV51" s="10">
        <f>IF(ISBLANK(laps_times[[#This Row],[39]]),"DNF",    rounds_cum_time[[#This Row],[38]]+laps_times[[#This Row],[39]])</f>
        <v>8.940439814814817E-2</v>
      </c>
      <c r="AW51" s="10">
        <f>IF(ISBLANK(laps_times[[#This Row],[40]]),"DNF",    rounds_cum_time[[#This Row],[39]]+laps_times[[#This Row],[40]])</f>
        <v>9.1759259259259277E-2</v>
      </c>
      <c r="AX51" s="10">
        <f>IF(ISBLANK(laps_times[[#This Row],[41]]),"DNF",    rounds_cum_time[[#This Row],[40]]+laps_times[[#This Row],[41]])</f>
        <v>9.4131018518518531E-2</v>
      </c>
      <c r="AY51" s="10">
        <f>IF(ISBLANK(laps_times[[#This Row],[42]]),"DNF",    rounds_cum_time[[#This Row],[41]]+laps_times[[#This Row],[42]])</f>
        <v>9.6513541666666675E-2</v>
      </c>
      <c r="AZ51" s="10">
        <f>IF(ISBLANK(laps_times[[#This Row],[43]]),"DNF",    rounds_cum_time[[#This Row],[42]]+laps_times[[#This Row],[43]])</f>
        <v>9.8910069444444457E-2</v>
      </c>
      <c r="BA51" s="10">
        <f>IF(ISBLANK(laps_times[[#This Row],[44]]),"DNF",    rounds_cum_time[[#This Row],[43]]+laps_times[[#This Row],[44]])</f>
        <v>0.1013295138888889</v>
      </c>
      <c r="BB51" s="10">
        <f>IF(ISBLANK(laps_times[[#This Row],[45]]),"DNF",    rounds_cum_time[[#This Row],[44]]+laps_times[[#This Row],[45]])</f>
        <v>0.10376527777777779</v>
      </c>
      <c r="BC51" s="10">
        <f>IF(ISBLANK(laps_times[[#This Row],[46]]),"DNF",    rounds_cum_time[[#This Row],[45]]+laps_times[[#This Row],[46]])</f>
        <v>0.10615856481481482</v>
      </c>
      <c r="BD51" s="10">
        <f>IF(ISBLANK(laps_times[[#This Row],[47]]),"DNF",    rounds_cum_time[[#This Row],[46]]+laps_times[[#This Row],[47]])</f>
        <v>0.10858032407407409</v>
      </c>
      <c r="BE51" s="10">
        <f>IF(ISBLANK(laps_times[[#This Row],[48]]),"DNF",    rounds_cum_time[[#This Row],[47]]+laps_times[[#This Row],[48]])</f>
        <v>0.11100439814814816</v>
      </c>
      <c r="BF51" s="10">
        <f>IF(ISBLANK(laps_times[[#This Row],[49]]),"DNF",    rounds_cum_time[[#This Row],[48]]+laps_times[[#This Row],[49]])</f>
        <v>0.11346747685185186</v>
      </c>
      <c r="BG51" s="10">
        <f>IF(ISBLANK(laps_times[[#This Row],[50]]),"DNF",    rounds_cum_time[[#This Row],[49]]+laps_times[[#This Row],[50]])</f>
        <v>0.1159258101851852</v>
      </c>
      <c r="BH51" s="10">
        <f>IF(ISBLANK(laps_times[[#This Row],[51]]),"DNF",    rounds_cum_time[[#This Row],[50]]+laps_times[[#This Row],[51]])</f>
        <v>0.11836516203703705</v>
      </c>
      <c r="BI51" s="10">
        <f>IF(ISBLANK(laps_times[[#This Row],[52]]),"DNF",    rounds_cum_time[[#This Row],[51]]+laps_times[[#This Row],[52]])</f>
        <v>0.12078020833333335</v>
      </c>
      <c r="BJ51" s="10">
        <f>IF(ISBLANK(laps_times[[#This Row],[53]]),"DNF",    rounds_cum_time[[#This Row],[52]]+laps_times[[#This Row],[53]])</f>
        <v>0.12323842592592595</v>
      </c>
      <c r="BK51" s="10">
        <f>IF(ISBLANK(laps_times[[#This Row],[54]]),"DNF",    rounds_cum_time[[#This Row],[53]]+laps_times[[#This Row],[54]])</f>
        <v>0.12565474537037039</v>
      </c>
      <c r="BL51" s="10">
        <f>IF(ISBLANK(laps_times[[#This Row],[55]]),"DNF",    rounds_cum_time[[#This Row],[54]]+laps_times[[#This Row],[55]])</f>
        <v>0.12810555555555558</v>
      </c>
      <c r="BM51" s="10">
        <f>IF(ISBLANK(laps_times[[#This Row],[56]]),"DNF",    rounds_cum_time[[#This Row],[55]]+laps_times[[#This Row],[56]])</f>
        <v>0.13056759259259262</v>
      </c>
      <c r="BN51" s="10">
        <f>IF(ISBLANK(laps_times[[#This Row],[57]]),"DNF",    rounds_cum_time[[#This Row],[56]]+laps_times[[#This Row],[57]])</f>
        <v>0.13303182870370373</v>
      </c>
      <c r="BO51" s="10">
        <f>IF(ISBLANK(laps_times[[#This Row],[58]]),"DNF",    rounds_cum_time[[#This Row],[57]]+laps_times[[#This Row],[58]])</f>
        <v>0.13550740740740744</v>
      </c>
      <c r="BP51" s="10">
        <f>IF(ISBLANK(laps_times[[#This Row],[59]]),"DNF",    rounds_cum_time[[#This Row],[58]]+laps_times[[#This Row],[59]])</f>
        <v>0.13800775462962966</v>
      </c>
      <c r="BQ51" s="10">
        <f>IF(ISBLANK(laps_times[[#This Row],[60]]),"DNF",    rounds_cum_time[[#This Row],[59]]+laps_times[[#This Row],[60]])</f>
        <v>0.14048657407407411</v>
      </c>
      <c r="BR51" s="10">
        <f>IF(ISBLANK(laps_times[[#This Row],[61]]),"DNF",    rounds_cum_time[[#This Row],[60]]+laps_times[[#This Row],[61]])</f>
        <v>0.14296944444444448</v>
      </c>
      <c r="BS51" s="10">
        <f>IF(ISBLANK(laps_times[[#This Row],[62]]),"DNF",    rounds_cum_time[[#This Row],[61]]+laps_times[[#This Row],[62]])</f>
        <v>0.14546018518518522</v>
      </c>
      <c r="BT51" s="10">
        <f>IF(ISBLANK(laps_times[[#This Row],[63]]),"DNF",    rounds_cum_time[[#This Row],[62]]+laps_times[[#This Row],[63]])</f>
        <v>0.14787430555555559</v>
      </c>
    </row>
    <row r="52" spans="2:72" x14ac:dyDescent="0.2">
      <c r="B52" s="5">
        <v>47</v>
      </c>
      <c r="C52" s="1">
        <v>46</v>
      </c>
      <c r="D52" s="1" t="s">
        <v>86</v>
      </c>
      <c r="E52" s="3">
        <v>1966</v>
      </c>
      <c r="F52" s="3" t="s">
        <v>1</v>
      </c>
      <c r="G52" s="3">
        <v>19</v>
      </c>
      <c r="H52" s="1" t="s">
        <v>87</v>
      </c>
      <c r="I52" s="18">
        <v>0.14802662037037037</v>
      </c>
      <c r="J52" s="10">
        <f>laps_times[[#This Row],[1]]</f>
        <v>2.5563657407407406E-3</v>
      </c>
      <c r="K52" s="10">
        <f>IF(ISBLANK(laps_times[[#This Row],[2]]),"DNF",    rounds_cum_time[[#This Row],[1]]+laps_times[[#This Row],[2]])</f>
        <v>4.7775462962962962E-3</v>
      </c>
      <c r="L52" s="10">
        <f>IF(ISBLANK(laps_times[[#This Row],[3]]),"DNF",    rounds_cum_time[[#This Row],[2]]+laps_times[[#This Row],[3]])</f>
        <v>7.0281249999999997E-3</v>
      </c>
      <c r="M52" s="10">
        <f>IF(ISBLANK(laps_times[[#This Row],[4]]),"DNF",    rounds_cum_time[[#This Row],[3]]+laps_times[[#This Row],[4]])</f>
        <v>9.2736111111111109E-3</v>
      </c>
      <c r="N52" s="10">
        <f>IF(ISBLANK(laps_times[[#This Row],[5]]),"DNF",    rounds_cum_time[[#This Row],[4]]+laps_times[[#This Row],[5]])</f>
        <v>1.1513425925925925E-2</v>
      </c>
      <c r="O52" s="10">
        <f>IF(ISBLANK(laps_times[[#This Row],[6]]),"DNF",    rounds_cum_time[[#This Row],[5]]+laps_times[[#This Row],[6]])</f>
        <v>1.3794444444444444E-2</v>
      </c>
      <c r="P52" s="10">
        <f>IF(ISBLANK(laps_times[[#This Row],[7]]),"DNF",    rounds_cum_time[[#This Row],[6]]+laps_times[[#This Row],[7]])</f>
        <v>1.6085648148148148E-2</v>
      </c>
      <c r="Q52" s="10">
        <f>IF(ISBLANK(laps_times[[#This Row],[8]]),"DNF",    rounds_cum_time[[#This Row],[7]]+laps_times[[#This Row],[8]])</f>
        <v>1.8300347222222221E-2</v>
      </c>
      <c r="R52" s="10">
        <f>IF(ISBLANK(laps_times[[#This Row],[9]]),"DNF",    rounds_cum_time[[#This Row],[8]]+laps_times[[#This Row],[9]])</f>
        <v>2.0537268518518517E-2</v>
      </c>
      <c r="S52" s="10">
        <f>IF(ISBLANK(laps_times[[#This Row],[10]]),"DNF",    rounds_cum_time[[#This Row],[9]]+laps_times[[#This Row],[10]])</f>
        <v>2.2778125E-2</v>
      </c>
      <c r="T52" s="10">
        <f>IF(ISBLANK(laps_times[[#This Row],[11]]),"DNF",    rounds_cum_time[[#This Row],[10]]+laps_times[[#This Row],[11]])</f>
        <v>2.5022685185185186E-2</v>
      </c>
      <c r="U52" s="10">
        <f>IF(ISBLANK(laps_times[[#This Row],[12]]),"DNF",    rounds_cum_time[[#This Row],[11]]+laps_times[[#This Row],[12]])</f>
        <v>2.7255787037037037E-2</v>
      </c>
      <c r="V52" s="10">
        <f>IF(ISBLANK(laps_times[[#This Row],[13]]),"DNF",    rounds_cum_time[[#This Row],[12]]+laps_times[[#This Row],[13]])</f>
        <v>2.9534374999999998E-2</v>
      </c>
      <c r="W52" s="10">
        <f>IF(ISBLANK(laps_times[[#This Row],[14]]),"DNF",    rounds_cum_time[[#This Row],[13]]+laps_times[[#This Row],[14]])</f>
        <v>3.1801157407407403E-2</v>
      </c>
      <c r="X52" s="10">
        <f>IF(ISBLANK(laps_times[[#This Row],[15]]),"DNF",    rounds_cum_time[[#This Row],[14]]+laps_times[[#This Row],[15]])</f>
        <v>3.4068287037037036E-2</v>
      </c>
      <c r="Y52" s="10">
        <f>IF(ISBLANK(laps_times[[#This Row],[16]]),"DNF",    rounds_cum_time[[#This Row],[15]]+laps_times[[#This Row],[16]])</f>
        <v>3.6344675925925926E-2</v>
      </c>
      <c r="Z52" s="10">
        <f>IF(ISBLANK(laps_times[[#This Row],[17]]),"DNF",    rounds_cum_time[[#This Row],[16]]+laps_times[[#This Row],[17]])</f>
        <v>3.8646412037037038E-2</v>
      </c>
      <c r="AA52" s="10">
        <f>IF(ISBLANK(laps_times[[#This Row],[18]]),"DNF",    rounds_cum_time[[#This Row],[17]]+laps_times[[#This Row],[18]])</f>
        <v>4.0934837962962961E-2</v>
      </c>
      <c r="AB52" s="10">
        <f>IF(ISBLANK(laps_times[[#This Row],[19]]),"DNF",    rounds_cum_time[[#This Row],[18]]+laps_times[[#This Row],[19]])</f>
        <v>4.3208449074074069E-2</v>
      </c>
      <c r="AC52" s="10">
        <f>IF(ISBLANK(laps_times[[#This Row],[20]]),"DNF",    rounds_cum_time[[#This Row],[19]]+laps_times[[#This Row],[20]])</f>
        <v>4.550821759259259E-2</v>
      </c>
      <c r="AD52" s="10">
        <f>IF(ISBLANK(laps_times[[#This Row],[21]]),"DNF",    rounds_cum_time[[#This Row],[20]]+laps_times[[#This Row],[21]])</f>
        <v>4.8073148148148143E-2</v>
      </c>
      <c r="AE52" s="10">
        <f>IF(ISBLANK(laps_times[[#This Row],[22]]),"DNF",    rounds_cum_time[[#This Row],[21]]+laps_times[[#This Row],[22]])</f>
        <v>5.033541666666666E-2</v>
      </c>
      <c r="AF52" s="10">
        <f>IF(ISBLANK(laps_times[[#This Row],[23]]),"DNF",    rounds_cum_time[[#This Row],[22]]+laps_times[[#This Row],[23]])</f>
        <v>5.2648032407407404E-2</v>
      </c>
      <c r="AG52" s="10">
        <f>IF(ISBLANK(laps_times[[#This Row],[24]]),"DNF",    rounds_cum_time[[#This Row],[23]]+laps_times[[#This Row],[24]])</f>
        <v>5.5000925925925925E-2</v>
      </c>
      <c r="AH52" s="10">
        <f>IF(ISBLANK(laps_times[[#This Row],[25]]),"DNF",    rounds_cum_time[[#This Row],[24]]+laps_times[[#This Row],[25]])</f>
        <v>5.732939814814815E-2</v>
      </c>
      <c r="AI52" s="10">
        <f>IF(ISBLANK(laps_times[[#This Row],[26]]),"DNF",    rounds_cum_time[[#This Row],[25]]+laps_times[[#This Row],[26]])</f>
        <v>5.9721643518518518E-2</v>
      </c>
      <c r="AJ52" s="10">
        <f>IF(ISBLANK(laps_times[[#This Row],[27]]),"DNF",    rounds_cum_time[[#This Row],[26]]+laps_times[[#This Row],[27]])</f>
        <v>6.2034259259259261E-2</v>
      </c>
      <c r="AK52" s="10">
        <f>IF(ISBLANK(laps_times[[#This Row],[28]]),"DNF",    rounds_cum_time[[#This Row],[27]]+laps_times[[#This Row],[28]])</f>
        <v>6.4389699074074075E-2</v>
      </c>
      <c r="AL52" s="10">
        <f>IF(ISBLANK(laps_times[[#This Row],[29]]),"DNF",    rounds_cum_time[[#This Row],[28]]+laps_times[[#This Row],[29]])</f>
        <v>6.6738078703703699E-2</v>
      </c>
      <c r="AM52" s="10">
        <f>IF(ISBLANK(laps_times[[#This Row],[30]]),"DNF",    rounds_cum_time[[#This Row],[29]]+laps_times[[#This Row],[30]])</f>
        <v>6.9101620370370362E-2</v>
      </c>
      <c r="AN52" s="10">
        <f>IF(ISBLANK(laps_times[[#This Row],[31]]),"DNF",    rounds_cum_time[[#This Row],[30]]+laps_times[[#This Row],[31]])</f>
        <v>7.1397222222222209E-2</v>
      </c>
      <c r="AO52" s="10">
        <f>IF(ISBLANK(laps_times[[#This Row],[32]]),"DNF",    rounds_cum_time[[#This Row],[31]]+laps_times[[#This Row],[32]])</f>
        <v>7.3492245370370357E-2</v>
      </c>
      <c r="AP52" s="10">
        <f>IF(ISBLANK(laps_times[[#This Row],[33]]),"DNF",    rounds_cum_time[[#This Row],[32]]+laps_times[[#This Row],[33]])</f>
        <v>7.5807060185185168E-2</v>
      </c>
      <c r="AQ52" s="10">
        <f>IF(ISBLANK(laps_times[[#This Row],[34]]),"DNF",    rounds_cum_time[[#This Row],[33]]+laps_times[[#This Row],[34]])</f>
        <v>7.8135879629629618E-2</v>
      </c>
      <c r="AR52" s="10">
        <f>IF(ISBLANK(laps_times[[#This Row],[35]]),"DNF",    rounds_cum_time[[#This Row],[34]]+laps_times[[#This Row],[35]])</f>
        <v>8.0466666666666659E-2</v>
      </c>
      <c r="AS52" s="10">
        <f>IF(ISBLANK(laps_times[[#This Row],[36]]),"DNF",    rounds_cum_time[[#This Row],[35]]+laps_times[[#This Row],[36]])</f>
        <v>8.2568171296296289E-2</v>
      </c>
      <c r="AT52" s="10">
        <f>IF(ISBLANK(laps_times[[#This Row],[37]]),"DNF",    rounds_cum_time[[#This Row],[36]]+laps_times[[#This Row],[37]])</f>
        <v>8.4874999999999992E-2</v>
      </c>
      <c r="AU52" s="10">
        <f>IF(ISBLANK(laps_times[[#This Row],[38]]),"DNF",    rounds_cum_time[[#This Row],[37]]+laps_times[[#This Row],[38]])</f>
        <v>8.7189699074074062E-2</v>
      </c>
      <c r="AV52" s="10">
        <f>IF(ISBLANK(laps_times[[#This Row],[39]]),"DNF",    rounds_cum_time[[#This Row],[38]]+laps_times[[#This Row],[39]])</f>
        <v>8.9460300925925912E-2</v>
      </c>
      <c r="AW52" s="10">
        <f>IF(ISBLANK(laps_times[[#This Row],[40]]),"DNF",    rounds_cum_time[[#This Row],[39]]+laps_times[[#This Row],[40]])</f>
        <v>9.1859606481481462E-2</v>
      </c>
      <c r="AX52" s="10">
        <f>IF(ISBLANK(laps_times[[#This Row],[41]]),"DNF",    rounds_cum_time[[#This Row],[40]]+laps_times[[#This Row],[41]])</f>
        <v>9.4157754629629609E-2</v>
      </c>
      <c r="AY52" s="10">
        <f>IF(ISBLANK(laps_times[[#This Row],[42]]),"DNF",    rounds_cum_time[[#This Row],[41]]+laps_times[[#This Row],[42]])</f>
        <v>9.6290740740740718E-2</v>
      </c>
      <c r="AZ52" s="10">
        <f>IF(ISBLANK(laps_times[[#This Row],[43]]),"DNF",    rounds_cum_time[[#This Row],[42]]+laps_times[[#This Row],[43]])</f>
        <v>9.8473032407407388E-2</v>
      </c>
      <c r="BA52" s="10">
        <f>IF(ISBLANK(laps_times[[#This Row],[44]]),"DNF",    rounds_cum_time[[#This Row],[43]]+laps_times[[#This Row],[44]])</f>
        <v>0.10089074074074073</v>
      </c>
      <c r="BB52" s="10">
        <f>IF(ISBLANK(laps_times[[#This Row],[45]]),"DNF",    rounds_cum_time[[#This Row],[44]]+laps_times[[#This Row],[45]])</f>
        <v>0.10330833333333332</v>
      </c>
      <c r="BC52" s="10">
        <f>IF(ISBLANK(laps_times[[#This Row],[46]]),"DNF",    rounds_cum_time[[#This Row],[45]]+laps_times[[#This Row],[46]])</f>
        <v>0.1057210648148148</v>
      </c>
      <c r="BD52" s="10">
        <f>IF(ISBLANK(laps_times[[#This Row],[47]]),"DNF",    rounds_cum_time[[#This Row],[46]]+laps_times[[#This Row],[47]])</f>
        <v>0.10806597222222221</v>
      </c>
      <c r="BE52" s="10">
        <f>IF(ISBLANK(laps_times[[#This Row],[48]]),"DNF",    rounds_cum_time[[#This Row],[47]]+laps_times[[#This Row],[48]])</f>
        <v>0.11049756944444443</v>
      </c>
      <c r="BF52" s="10">
        <f>IF(ISBLANK(laps_times[[#This Row],[49]]),"DNF",    rounds_cum_time[[#This Row],[48]]+laps_times[[#This Row],[49]])</f>
        <v>0.11273738425925925</v>
      </c>
      <c r="BG52" s="10">
        <f>IF(ISBLANK(laps_times[[#This Row],[50]]),"DNF",    rounds_cum_time[[#This Row],[49]]+laps_times[[#This Row],[50]])</f>
        <v>0.11500555555555554</v>
      </c>
      <c r="BH52" s="10">
        <f>IF(ISBLANK(laps_times[[#This Row],[51]]),"DNF",    rounds_cum_time[[#This Row],[50]]+laps_times[[#This Row],[51]])</f>
        <v>0.11738009259259258</v>
      </c>
      <c r="BI52" s="10">
        <f>IF(ISBLANK(laps_times[[#This Row],[52]]),"DNF",    rounds_cum_time[[#This Row],[51]]+laps_times[[#This Row],[52]])</f>
        <v>0.11983645833333331</v>
      </c>
      <c r="BJ52" s="10">
        <f>IF(ISBLANK(laps_times[[#This Row],[53]]),"DNF",    rounds_cum_time[[#This Row],[52]]+laps_times[[#This Row],[53]])</f>
        <v>0.12227430555555553</v>
      </c>
      <c r="BK52" s="10">
        <f>IF(ISBLANK(laps_times[[#This Row],[54]]),"DNF",    rounds_cum_time[[#This Row],[53]]+laps_times[[#This Row],[54]])</f>
        <v>0.12468912037037035</v>
      </c>
      <c r="BL52" s="10">
        <f>IF(ISBLANK(laps_times[[#This Row],[55]]),"DNF",    rounds_cum_time[[#This Row],[54]]+laps_times[[#This Row],[55]])</f>
        <v>0.12711828703703701</v>
      </c>
      <c r="BM52" s="10">
        <f>IF(ISBLANK(laps_times[[#This Row],[56]]),"DNF",    rounds_cum_time[[#This Row],[55]]+laps_times[[#This Row],[56]])</f>
        <v>0.12956840277777776</v>
      </c>
      <c r="BN52" s="10">
        <f>IF(ISBLANK(laps_times[[#This Row],[57]]),"DNF",    rounds_cum_time[[#This Row],[56]]+laps_times[[#This Row],[57]])</f>
        <v>0.13219571759259258</v>
      </c>
      <c r="BO52" s="10">
        <f>IF(ISBLANK(laps_times[[#This Row],[58]]),"DNF",    rounds_cum_time[[#This Row],[57]]+laps_times[[#This Row],[58]])</f>
        <v>0.13478344907407405</v>
      </c>
      <c r="BP52" s="10">
        <f>IF(ISBLANK(laps_times[[#This Row],[59]]),"DNF",    rounds_cum_time[[#This Row],[58]]+laps_times[[#This Row],[59]])</f>
        <v>0.13744224537037034</v>
      </c>
      <c r="BQ52" s="10">
        <f>IF(ISBLANK(laps_times[[#This Row],[60]]),"DNF",    rounds_cum_time[[#This Row],[59]]+laps_times[[#This Row],[60]])</f>
        <v>0.14007893518518516</v>
      </c>
      <c r="BR52" s="10">
        <f>IF(ISBLANK(laps_times[[#This Row],[61]]),"DNF",    rounds_cum_time[[#This Row],[60]]+laps_times[[#This Row],[61]])</f>
        <v>0.14271481481481479</v>
      </c>
      <c r="BS52" s="10">
        <f>IF(ISBLANK(laps_times[[#This Row],[62]]),"DNF",    rounds_cum_time[[#This Row],[61]]+laps_times[[#This Row],[62]])</f>
        <v>0.14544895833333332</v>
      </c>
      <c r="BT52" s="10">
        <f>IF(ISBLANK(laps_times[[#This Row],[63]]),"DNF",    rounds_cum_time[[#This Row],[62]]+laps_times[[#This Row],[63]])</f>
        <v>0.14802719907407405</v>
      </c>
    </row>
    <row r="53" spans="2:72" x14ac:dyDescent="0.2">
      <c r="B53" s="5">
        <v>48</v>
      </c>
      <c r="C53" s="1">
        <v>132</v>
      </c>
      <c r="D53" s="1" t="s">
        <v>88</v>
      </c>
      <c r="E53" s="3">
        <v>1963</v>
      </c>
      <c r="F53" s="3" t="s">
        <v>38</v>
      </c>
      <c r="G53" s="3">
        <v>6</v>
      </c>
      <c r="H53" s="1" t="s">
        <v>89</v>
      </c>
      <c r="I53" s="18">
        <v>0.14837465277777778</v>
      </c>
      <c r="J53" s="10">
        <f>laps_times[[#This Row],[1]]</f>
        <v>2.7497685185185181E-3</v>
      </c>
      <c r="K53" s="10">
        <f>IF(ISBLANK(laps_times[[#This Row],[2]]),"DNF",    rounds_cum_time[[#This Row],[1]]+laps_times[[#This Row],[2]])</f>
        <v>4.989236111111111E-3</v>
      </c>
      <c r="L53" s="10">
        <f>IF(ISBLANK(laps_times[[#This Row],[3]]),"DNF",    rounds_cum_time[[#This Row],[2]]+laps_times[[#This Row],[3]])</f>
        <v>7.2312499999999998E-3</v>
      </c>
      <c r="M53" s="10">
        <f>IF(ISBLANK(laps_times[[#This Row],[4]]),"DNF",    rounds_cum_time[[#This Row],[3]]+laps_times[[#This Row],[4]])</f>
        <v>9.5216435185185178E-3</v>
      </c>
      <c r="N53" s="10">
        <f>IF(ISBLANK(laps_times[[#This Row],[5]]),"DNF",    rounds_cum_time[[#This Row],[4]]+laps_times[[#This Row],[5]])</f>
        <v>1.1832638888888889E-2</v>
      </c>
      <c r="O53" s="10">
        <f>IF(ISBLANK(laps_times[[#This Row],[6]]),"DNF",    rounds_cum_time[[#This Row],[5]]+laps_times[[#This Row],[6]])</f>
        <v>1.4110879629629629E-2</v>
      </c>
      <c r="P53" s="10">
        <f>IF(ISBLANK(laps_times[[#This Row],[7]]),"DNF",    rounds_cum_time[[#This Row],[6]]+laps_times[[#This Row],[7]])</f>
        <v>1.6360648148148148E-2</v>
      </c>
      <c r="Q53" s="10">
        <f>IF(ISBLANK(laps_times[[#This Row],[8]]),"DNF",    rounds_cum_time[[#This Row],[7]]+laps_times[[#This Row],[8]])</f>
        <v>1.860486111111111E-2</v>
      </c>
      <c r="R53" s="10">
        <f>IF(ISBLANK(laps_times[[#This Row],[9]]),"DNF",    rounds_cum_time[[#This Row],[8]]+laps_times[[#This Row],[9]])</f>
        <v>2.089537037037037E-2</v>
      </c>
      <c r="S53" s="10">
        <f>IF(ISBLANK(laps_times[[#This Row],[10]]),"DNF",    rounds_cum_time[[#This Row],[9]]+laps_times[[#This Row],[10]])</f>
        <v>2.3132291666666666E-2</v>
      </c>
      <c r="T53" s="10">
        <f>IF(ISBLANK(laps_times[[#This Row],[11]]),"DNF",    rounds_cum_time[[#This Row],[10]]+laps_times[[#This Row],[11]])</f>
        <v>2.5391782407407408E-2</v>
      </c>
      <c r="U53" s="10">
        <f>IF(ISBLANK(laps_times[[#This Row],[12]]),"DNF",    rounds_cum_time[[#This Row],[11]]+laps_times[[#This Row],[12]])</f>
        <v>2.7683912037037038E-2</v>
      </c>
      <c r="V53" s="10">
        <f>IF(ISBLANK(laps_times[[#This Row],[13]]),"DNF",    rounds_cum_time[[#This Row],[12]]+laps_times[[#This Row],[13]])</f>
        <v>2.995462962962963E-2</v>
      </c>
      <c r="W53" s="10">
        <f>IF(ISBLANK(laps_times[[#This Row],[14]]),"DNF",    rounds_cum_time[[#This Row],[13]]+laps_times[[#This Row],[14]])</f>
        <v>3.2250231481481484E-2</v>
      </c>
      <c r="X53" s="10">
        <f>IF(ISBLANK(laps_times[[#This Row],[15]]),"DNF",    rounds_cum_time[[#This Row],[14]]+laps_times[[#This Row],[15]])</f>
        <v>3.4545833333333338E-2</v>
      </c>
      <c r="Y53" s="10">
        <f>IF(ISBLANK(laps_times[[#This Row],[16]]),"DNF",    rounds_cum_time[[#This Row],[15]]+laps_times[[#This Row],[16]])</f>
        <v>3.6830555555555561E-2</v>
      </c>
      <c r="Z53" s="10">
        <f>IF(ISBLANK(laps_times[[#This Row],[17]]),"DNF",    rounds_cum_time[[#This Row],[16]]+laps_times[[#This Row],[17]])</f>
        <v>3.900972222222223E-2</v>
      </c>
      <c r="AA53" s="10">
        <f>IF(ISBLANK(laps_times[[#This Row],[18]]),"DNF",    rounds_cum_time[[#This Row],[17]]+laps_times[[#This Row],[18]])</f>
        <v>4.1277199074074081E-2</v>
      </c>
      <c r="AB53" s="10">
        <f>IF(ISBLANK(laps_times[[#This Row],[19]]),"DNF",    rounds_cum_time[[#This Row],[18]]+laps_times[[#This Row],[19]])</f>
        <v>4.3559953703703712E-2</v>
      </c>
      <c r="AC53" s="10">
        <f>IF(ISBLANK(laps_times[[#This Row],[20]]),"DNF",    rounds_cum_time[[#This Row],[19]]+laps_times[[#This Row],[20]])</f>
        <v>4.5795949074074083E-2</v>
      </c>
      <c r="AD53" s="10">
        <f>IF(ISBLANK(laps_times[[#This Row],[21]]),"DNF",    rounds_cum_time[[#This Row],[20]]+laps_times[[#This Row],[21]])</f>
        <v>4.8097800925925936E-2</v>
      </c>
      <c r="AE53" s="10">
        <f>IF(ISBLANK(laps_times[[#This Row],[22]]),"DNF",    rounds_cum_time[[#This Row],[21]]+laps_times[[#This Row],[22]])</f>
        <v>5.037372685185186E-2</v>
      </c>
      <c r="AF53" s="10">
        <f>IF(ISBLANK(laps_times[[#This Row],[23]]),"DNF",    rounds_cum_time[[#This Row],[22]]+laps_times[[#This Row],[23]])</f>
        <v>5.2655555555555567E-2</v>
      </c>
      <c r="AG53" s="10">
        <f>IF(ISBLANK(laps_times[[#This Row],[24]]),"DNF",    rounds_cum_time[[#This Row],[23]]+laps_times[[#This Row],[24]])</f>
        <v>5.4975694444444459E-2</v>
      </c>
      <c r="AH53" s="10">
        <f>IF(ISBLANK(laps_times[[#This Row],[25]]),"DNF",    rounds_cum_time[[#This Row],[24]]+laps_times[[#This Row],[25]])</f>
        <v>5.7247222222222234E-2</v>
      </c>
      <c r="AI53" s="10">
        <f>IF(ISBLANK(laps_times[[#This Row],[26]]),"DNF",    rounds_cum_time[[#This Row],[25]]+laps_times[[#This Row],[26]])</f>
        <v>5.9542361111111122E-2</v>
      </c>
      <c r="AJ53" s="10">
        <f>IF(ISBLANK(laps_times[[#This Row],[27]]),"DNF",    rounds_cum_time[[#This Row],[26]]+laps_times[[#This Row],[27]])</f>
        <v>6.1857986111111124E-2</v>
      </c>
      <c r="AK53" s="10">
        <f>IF(ISBLANK(laps_times[[#This Row],[28]]),"DNF",    rounds_cum_time[[#This Row],[27]]+laps_times[[#This Row],[28]])</f>
        <v>6.4108564814814833E-2</v>
      </c>
      <c r="AL53" s="10">
        <f>IF(ISBLANK(laps_times[[#This Row],[29]]),"DNF",    rounds_cum_time[[#This Row],[28]]+laps_times[[#This Row],[29]])</f>
        <v>6.6364351851851869E-2</v>
      </c>
      <c r="AM53" s="10">
        <f>IF(ISBLANK(laps_times[[#This Row],[30]]),"DNF",    rounds_cum_time[[#This Row],[29]]+laps_times[[#This Row],[30]])</f>
        <v>6.8638310185185208E-2</v>
      </c>
      <c r="AN53" s="10">
        <f>IF(ISBLANK(laps_times[[#This Row],[31]]),"DNF",    rounds_cum_time[[#This Row],[30]]+laps_times[[#This Row],[31]])</f>
        <v>7.0893287037037067E-2</v>
      </c>
      <c r="AO53" s="10">
        <f>IF(ISBLANK(laps_times[[#This Row],[32]]),"DNF",    rounds_cum_time[[#This Row],[31]]+laps_times[[#This Row],[32]])</f>
        <v>7.3184953703703731E-2</v>
      </c>
      <c r="AP53" s="10">
        <f>IF(ISBLANK(laps_times[[#This Row],[33]]),"DNF",    rounds_cum_time[[#This Row],[32]]+laps_times[[#This Row],[33]])</f>
        <v>7.5464004629629655E-2</v>
      </c>
      <c r="AQ53" s="10">
        <f>IF(ISBLANK(laps_times[[#This Row],[34]]),"DNF",    rounds_cum_time[[#This Row],[33]]+laps_times[[#This Row],[34]])</f>
        <v>7.7763541666666686E-2</v>
      </c>
      <c r="AR53" s="10">
        <f>IF(ISBLANK(laps_times[[#This Row],[35]]),"DNF",    rounds_cum_time[[#This Row],[34]]+laps_times[[#This Row],[35]])</f>
        <v>8.0073379629629654E-2</v>
      </c>
      <c r="AS53" s="10">
        <f>IF(ISBLANK(laps_times[[#This Row],[36]]),"DNF",    rounds_cum_time[[#This Row],[35]]+laps_times[[#This Row],[36]])</f>
        <v>8.2334953703703723E-2</v>
      </c>
      <c r="AT53" s="10">
        <f>IF(ISBLANK(laps_times[[#This Row],[37]]),"DNF",    rounds_cum_time[[#This Row],[36]]+laps_times[[#This Row],[37]])</f>
        <v>8.4615277777777803E-2</v>
      </c>
      <c r="AU53" s="10">
        <f>IF(ISBLANK(laps_times[[#This Row],[38]]),"DNF",    rounds_cum_time[[#This Row],[37]]+laps_times[[#This Row],[38]])</f>
        <v>8.6909953703703732E-2</v>
      </c>
      <c r="AV53" s="10">
        <f>IF(ISBLANK(laps_times[[#This Row],[39]]),"DNF",    rounds_cum_time[[#This Row],[38]]+laps_times[[#This Row],[39]])</f>
        <v>8.9181365740740773E-2</v>
      </c>
      <c r="AW53" s="10">
        <f>IF(ISBLANK(laps_times[[#This Row],[40]]),"DNF",    rounds_cum_time[[#This Row],[39]]+laps_times[[#This Row],[40]])</f>
        <v>9.1546180555555592E-2</v>
      </c>
      <c r="AX53" s="10">
        <f>IF(ISBLANK(laps_times[[#This Row],[41]]),"DNF",    rounds_cum_time[[#This Row],[40]]+laps_times[[#This Row],[41]])</f>
        <v>9.3933564814814852E-2</v>
      </c>
      <c r="AY53" s="10">
        <f>IF(ISBLANK(laps_times[[#This Row],[42]]),"DNF",    rounds_cum_time[[#This Row],[41]]+laps_times[[#This Row],[42]])</f>
        <v>9.6266087962963001E-2</v>
      </c>
      <c r="AZ53" s="10">
        <f>IF(ISBLANK(laps_times[[#This Row],[43]]),"DNF",    rounds_cum_time[[#This Row],[42]]+laps_times[[#This Row],[43]])</f>
        <v>9.8630787037037079E-2</v>
      </c>
      <c r="BA53" s="10">
        <f>IF(ISBLANK(laps_times[[#This Row],[44]]),"DNF",    rounds_cum_time[[#This Row],[43]]+laps_times[[#This Row],[44]])</f>
        <v>0.10103043981481485</v>
      </c>
      <c r="BB53" s="10">
        <f>IF(ISBLANK(laps_times[[#This Row],[45]]),"DNF",    rounds_cum_time[[#This Row],[44]]+laps_times[[#This Row],[45]])</f>
        <v>0.103372337962963</v>
      </c>
      <c r="BC53" s="10">
        <f>IF(ISBLANK(laps_times[[#This Row],[46]]),"DNF",    rounds_cum_time[[#This Row],[45]]+laps_times[[#This Row],[46]])</f>
        <v>0.10572569444444448</v>
      </c>
      <c r="BD53" s="10">
        <f>IF(ISBLANK(laps_times[[#This Row],[47]]),"DNF",    rounds_cum_time[[#This Row],[46]]+laps_times[[#This Row],[47]])</f>
        <v>0.10807349537037041</v>
      </c>
      <c r="BE53" s="10">
        <f>IF(ISBLANK(laps_times[[#This Row],[48]]),"DNF",    rounds_cum_time[[#This Row],[47]]+laps_times[[#This Row],[48]])</f>
        <v>0.11051840277777782</v>
      </c>
      <c r="BF53" s="10">
        <f>IF(ISBLANK(laps_times[[#This Row],[49]]),"DNF",    rounds_cum_time[[#This Row],[48]]+laps_times[[#This Row],[49]])</f>
        <v>0.11279004629629634</v>
      </c>
      <c r="BG53" s="10">
        <f>IF(ISBLANK(laps_times[[#This Row],[50]]),"DNF",    rounds_cum_time[[#This Row],[49]]+laps_times[[#This Row],[50]])</f>
        <v>0.11525787037037041</v>
      </c>
      <c r="BH53" s="10">
        <f>IF(ISBLANK(laps_times[[#This Row],[51]]),"DNF",    rounds_cum_time[[#This Row],[50]]+laps_times[[#This Row],[51]])</f>
        <v>0.11769224537037042</v>
      </c>
      <c r="BI53" s="10">
        <f>IF(ISBLANK(laps_times[[#This Row],[52]]),"DNF",    rounds_cum_time[[#This Row],[51]]+laps_times[[#This Row],[52]])</f>
        <v>0.12021053240740745</v>
      </c>
      <c r="BJ53" s="10">
        <f>IF(ISBLANK(laps_times[[#This Row],[53]]),"DNF",    rounds_cum_time[[#This Row],[52]]+laps_times[[#This Row],[53]])</f>
        <v>0.12272025462962967</v>
      </c>
      <c r="BK53" s="10">
        <f>IF(ISBLANK(laps_times[[#This Row],[54]]),"DNF",    rounds_cum_time[[#This Row],[53]]+laps_times[[#This Row],[54]])</f>
        <v>0.12522314814814819</v>
      </c>
      <c r="BL53" s="10">
        <f>IF(ISBLANK(laps_times[[#This Row],[55]]),"DNF",    rounds_cum_time[[#This Row],[54]]+laps_times[[#This Row],[55]])</f>
        <v>0.1277180555555556</v>
      </c>
      <c r="BM53" s="10">
        <f>IF(ISBLANK(laps_times[[#This Row],[56]]),"DNF",    rounds_cum_time[[#This Row],[55]]+laps_times[[#This Row],[56]])</f>
        <v>0.1302737268518519</v>
      </c>
      <c r="BN53" s="10">
        <f>IF(ISBLANK(laps_times[[#This Row],[57]]),"DNF",    rounds_cum_time[[#This Row],[56]]+laps_times[[#This Row],[57]])</f>
        <v>0.13286018518518525</v>
      </c>
      <c r="BO53" s="10">
        <f>IF(ISBLANK(laps_times[[#This Row],[58]]),"DNF",    rounds_cum_time[[#This Row],[57]]+laps_times[[#This Row],[58]])</f>
        <v>0.13542662037037043</v>
      </c>
      <c r="BP53" s="10">
        <f>IF(ISBLANK(laps_times[[#This Row],[59]]),"DNF",    rounds_cum_time[[#This Row],[58]]+laps_times[[#This Row],[59]])</f>
        <v>0.1380171296296297</v>
      </c>
      <c r="BQ53" s="10">
        <f>IF(ISBLANK(laps_times[[#This Row],[60]]),"DNF",    rounds_cum_time[[#This Row],[59]]+laps_times[[#This Row],[60]])</f>
        <v>0.14071180555555562</v>
      </c>
      <c r="BR53" s="10">
        <f>IF(ISBLANK(laps_times[[#This Row],[61]]),"DNF",    rounds_cum_time[[#This Row],[60]]+laps_times[[#This Row],[61]])</f>
        <v>0.14332777777777786</v>
      </c>
      <c r="BS53" s="10">
        <f>IF(ISBLANK(laps_times[[#This Row],[62]]),"DNF",    rounds_cum_time[[#This Row],[61]]+laps_times[[#This Row],[62]])</f>
        <v>0.14594004629629637</v>
      </c>
      <c r="BT53" s="10">
        <f>IF(ISBLANK(laps_times[[#This Row],[63]]),"DNF",    rounds_cum_time[[#This Row],[62]]+laps_times[[#This Row],[63]])</f>
        <v>0.14837523148148155</v>
      </c>
    </row>
    <row r="54" spans="2:72" x14ac:dyDescent="0.2">
      <c r="B54" s="5">
        <v>49</v>
      </c>
      <c r="C54" s="1">
        <v>72</v>
      </c>
      <c r="D54" s="1" t="s">
        <v>90</v>
      </c>
      <c r="E54" s="3">
        <v>1968</v>
      </c>
      <c r="F54" s="3" t="s">
        <v>1</v>
      </c>
      <c r="G54" s="3">
        <v>20</v>
      </c>
      <c r="H54" s="1" t="s">
        <v>91</v>
      </c>
      <c r="I54" s="18">
        <v>0.14890266203703703</v>
      </c>
      <c r="J54" s="10">
        <f>laps_times[[#This Row],[1]]</f>
        <v>2.6283564814814815E-3</v>
      </c>
      <c r="K54" s="10">
        <f>IF(ISBLANK(laps_times[[#This Row],[2]]),"DNF",    rounds_cum_time[[#This Row],[1]]+laps_times[[#This Row],[2]])</f>
        <v>4.7724537037037041E-3</v>
      </c>
      <c r="L54" s="10">
        <f>IF(ISBLANK(laps_times[[#This Row],[3]]),"DNF",    rounds_cum_time[[#This Row],[2]]+laps_times[[#This Row],[3]])</f>
        <v>6.95462962962963E-3</v>
      </c>
      <c r="M54" s="10">
        <f>IF(ISBLANK(laps_times[[#This Row],[4]]),"DNF",    rounds_cum_time[[#This Row],[3]]+laps_times[[#This Row],[4]])</f>
        <v>9.1137731481481486E-3</v>
      </c>
      <c r="N54" s="10">
        <f>IF(ISBLANK(laps_times[[#This Row],[5]]),"DNF",    rounds_cum_time[[#This Row],[4]]+laps_times[[#This Row],[5]])</f>
        <v>1.1262731481481481E-2</v>
      </c>
      <c r="O54" s="10">
        <f>IF(ISBLANK(laps_times[[#This Row],[6]]),"DNF",    rounds_cum_time[[#This Row],[5]]+laps_times[[#This Row],[6]])</f>
        <v>1.3415972222222221E-2</v>
      </c>
      <c r="P54" s="10">
        <f>IF(ISBLANK(laps_times[[#This Row],[7]]),"DNF",    rounds_cum_time[[#This Row],[6]]+laps_times[[#This Row],[7]])</f>
        <v>1.5577430555555554E-2</v>
      </c>
      <c r="Q54" s="10">
        <f>IF(ISBLANK(laps_times[[#This Row],[8]]),"DNF",    rounds_cum_time[[#This Row],[7]]+laps_times[[#This Row],[8]])</f>
        <v>1.7742013888888887E-2</v>
      </c>
      <c r="R54" s="10">
        <f>IF(ISBLANK(laps_times[[#This Row],[9]]),"DNF",    rounds_cum_time[[#This Row],[8]]+laps_times[[#This Row],[9]])</f>
        <v>1.992986111111111E-2</v>
      </c>
      <c r="S54" s="10">
        <f>IF(ISBLANK(laps_times[[#This Row],[10]]),"DNF",    rounds_cum_time[[#This Row],[9]]+laps_times[[#This Row],[10]])</f>
        <v>2.2114236111111109E-2</v>
      </c>
      <c r="T54" s="10">
        <f>IF(ISBLANK(laps_times[[#This Row],[11]]),"DNF",    rounds_cum_time[[#This Row],[10]]+laps_times[[#This Row],[11]])</f>
        <v>2.4323495370370367E-2</v>
      </c>
      <c r="U54" s="10">
        <f>IF(ISBLANK(laps_times[[#This Row],[12]]),"DNF",    rounds_cum_time[[#This Row],[11]]+laps_times[[#This Row],[12]])</f>
        <v>2.6577314814814811E-2</v>
      </c>
      <c r="V54" s="10">
        <f>IF(ISBLANK(laps_times[[#This Row],[13]]),"DNF",    rounds_cum_time[[#This Row],[12]]+laps_times[[#This Row],[13]])</f>
        <v>2.8773148148148145E-2</v>
      </c>
      <c r="W54" s="10">
        <f>IF(ISBLANK(laps_times[[#This Row],[14]]),"DNF",    rounds_cum_time[[#This Row],[13]]+laps_times[[#This Row],[14]])</f>
        <v>3.0997916666666663E-2</v>
      </c>
      <c r="X54" s="10">
        <f>IF(ISBLANK(laps_times[[#This Row],[15]]),"DNF",    rounds_cum_time[[#This Row],[14]]+laps_times[[#This Row],[15]])</f>
        <v>3.3182291666666662E-2</v>
      </c>
      <c r="Y54" s="10">
        <f>IF(ISBLANK(laps_times[[#This Row],[16]]),"DNF",    rounds_cum_time[[#This Row],[15]]+laps_times[[#This Row],[16]])</f>
        <v>3.536319444444444E-2</v>
      </c>
      <c r="Z54" s="10">
        <f>IF(ISBLANK(laps_times[[#This Row],[17]]),"DNF",    rounds_cum_time[[#This Row],[16]]+laps_times[[#This Row],[17]])</f>
        <v>3.7638078703703698E-2</v>
      </c>
      <c r="AA54" s="10">
        <f>IF(ISBLANK(laps_times[[#This Row],[18]]),"DNF",    rounds_cum_time[[#This Row],[17]]+laps_times[[#This Row],[18]])</f>
        <v>3.9823611111111108E-2</v>
      </c>
      <c r="AB54" s="10">
        <f>IF(ISBLANK(laps_times[[#This Row],[19]]),"DNF",    rounds_cum_time[[#This Row],[18]]+laps_times[[#This Row],[19]])</f>
        <v>4.2041666666666665E-2</v>
      </c>
      <c r="AC54" s="10">
        <f>IF(ISBLANK(laps_times[[#This Row],[20]]),"DNF",    rounds_cum_time[[#This Row],[19]]+laps_times[[#This Row],[20]])</f>
        <v>4.4300694444444441E-2</v>
      </c>
      <c r="AD54" s="10">
        <f>IF(ISBLANK(laps_times[[#This Row],[21]]),"DNF",    rounds_cum_time[[#This Row],[20]]+laps_times[[#This Row],[21]])</f>
        <v>4.6530324074074071E-2</v>
      </c>
      <c r="AE54" s="10">
        <f>IF(ISBLANK(laps_times[[#This Row],[22]]),"DNF",    rounds_cum_time[[#This Row],[21]]+laps_times[[#This Row],[22]])</f>
        <v>4.8815162037037035E-2</v>
      </c>
      <c r="AF54" s="10">
        <f>IF(ISBLANK(laps_times[[#This Row],[23]]),"DNF",    rounds_cum_time[[#This Row],[22]]+laps_times[[#This Row],[23]])</f>
        <v>5.1048726851851849E-2</v>
      </c>
      <c r="AG54" s="10">
        <f>IF(ISBLANK(laps_times[[#This Row],[24]]),"DNF",    rounds_cum_time[[#This Row],[23]]+laps_times[[#This Row],[24]])</f>
        <v>5.3293518518518518E-2</v>
      </c>
      <c r="AH54" s="10">
        <f>IF(ISBLANK(laps_times[[#This Row],[25]]),"DNF",    rounds_cum_time[[#This Row],[24]]+laps_times[[#This Row],[25]])</f>
        <v>5.5601851851851854E-2</v>
      </c>
      <c r="AI54" s="10">
        <f>IF(ISBLANK(laps_times[[#This Row],[26]]),"DNF",    rounds_cum_time[[#This Row],[25]]+laps_times[[#This Row],[26]])</f>
        <v>5.7908101851851856E-2</v>
      </c>
      <c r="AJ54" s="10">
        <f>IF(ISBLANK(laps_times[[#This Row],[27]]),"DNF",    rounds_cum_time[[#This Row],[26]]+laps_times[[#This Row],[27]])</f>
        <v>6.0205671296296302E-2</v>
      </c>
      <c r="AK54" s="10">
        <f>IF(ISBLANK(laps_times[[#This Row],[28]]),"DNF",    rounds_cum_time[[#This Row],[27]]+laps_times[[#This Row],[28]])</f>
        <v>6.2584490740740753E-2</v>
      </c>
      <c r="AL54" s="10">
        <f>IF(ISBLANK(laps_times[[#This Row],[29]]),"DNF",    rounds_cum_time[[#This Row],[28]]+laps_times[[#This Row],[29]])</f>
        <v>6.4834722222222238E-2</v>
      </c>
      <c r="AM54" s="10">
        <f>IF(ISBLANK(laps_times[[#This Row],[30]]),"DNF",    rounds_cum_time[[#This Row],[29]]+laps_times[[#This Row],[30]])</f>
        <v>6.7117939814814828E-2</v>
      </c>
      <c r="AN54" s="10">
        <f>IF(ISBLANK(laps_times[[#This Row],[31]]),"DNF",    rounds_cum_time[[#This Row],[30]]+laps_times[[#This Row],[31]])</f>
        <v>6.9382754629629645E-2</v>
      </c>
      <c r="AO54" s="10">
        <f>IF(ISBLANK(laps_times[[#This Row],[32]]),"DNF",    rounds_cum_time[[#This Row],[31]]+laps_times[[#This Row],[32]])</f>
        <v>7.1770138888888904E-2</v>
      </c>
      <c r="AP54" s="10">
        <f>IF(ISBLANK(laps_times[[#This Row],[33]]),"DNF",    rounds_cum_time[[#This Row],[32]]+laps_times[[#This Row],[33]])</f>
        <v>7.4040972222222237E-2</v>
      </c>
      <c r="AQ54" s="10">
        <f>IF(ISBLANK(laps_times[[#This Row],[34]]),"DNF",    rounds_cum_time[[#This Row],[33]]+laps_times[[#This Row],[34]])</f>
        <v>7.6406828703703716E-2</v>
      </c>
      <c r="AR54" s="10">
        <f>IF(ISBLANK(laps_times[[#This Row],[35]]),"DNF",    rounds_cum_time[[#This Row],[34]]+laps_times[[#This Row],[35]])</f>
        <v>7.8727430555555575E-2</v>
      </c>
      <c r="AS54" s="10">
        <f>IF(ISBLANK(laps_times[[#This Row],[36]]),"DNF",    rounds_cum_time[[#This Row],[35]]+laps_times[[#This Row],[36]])</f>
        <v>8.1041319444444468E-2</v>
      </c>
      <c r="AT54" s="10">
        <f>IF(ISBLANK(laps_times[[#This Row],[37]]),"DNF",    rounds_cum_time[[#This Row],[36]]+laps_times[[#This Row],[37]])</f>
        <v>8.3529861111111131E-2</v>
      </c>
      <c r="AU54" s="10">
        <f>IF(ISBLANK(laps_times[[#This Row],[38]]),"DNF",    rounds_cum_time[[#This Row],[37]]+laps_times[[#This Row],[38]])</f>
        <v>8.5891782407407427E-2</v>
      </c>
      <c r="AV54" s="10">
        <f>IF(ISBLANK(laps_times[[#This Row],[39]]),"DNF",    rounds_cum_time[[#This Row],[38]]+laps_times[[#This Row],[39]])</f>
        <v>8.8239583333333357E-2</v>
      </c>
      <c r="AW54" s="10">
        <f>IF(ISBLANK(laps_times[[#This Row],[40]]),"DNF",    rounds_cum_time[[#This Row],[39]]+laps_times[[#This Row],[40]])</f>
        <v>9.0765277777777806E-2</v>
      </c>
      <c r="AX54" s="10">
        <f>IF(ISBLANK(laps_times[[#This Row],[41]]),"DNF",    rounds_cum_time[[#This Row],[40]]+laps_times[[#This Row],[41]])</f>
        <v>9.3133101851851877E-2</v>
      </c>
      <c r="AY54" s="10">
        <f>IF(ISBLANK(laps_times[[#This Row],[42]]),"DNF",    rounds_cum_time[[#This Row],[41]]+laps_times[[#This Row],[42]])</f>
        <v>9.5630671296296321E-2</v>
      </c>
      <c r="AZ54" s="10">
        <f>IF(ISBLANK(laps_times[[#This Row],[43]]),"DNF",    rounds_cum_time[[#This Row],[42]]+laps_times[[#This Row],[43]])</f>
        <v>9.8070949074074099E-2</v>
      </c>
      <c r="BA54" s="10">
        <f>IF(ISBLANK(laps_times[[#This Row],[44]]),"DNF",    rounds_cum_time[[#This Row],[43]]+laps_times[[#This Row],[44]])</f>
        <v>0.1006846064814815</v>
      </c>
      <c r="BB54" s="10">
        <f>IF(ISBLANK(laps_times[[#This Row],[45]]),"DNF",    rounds_cum_time[[#This Row],[44]]+laps_times[[#This Row],[45]])</f>
        <v>0.10315844907407409</v>
      </c>
      <c r="BC54" s="10">
        <f>IF(ISBLANK(laps_times[[#This Row],[46]]),"DNF",    rounds_cum_time[[#This Row],[45]]+laps_times[[#This Row],[46]])</f>
        <v>0.10587164351851854</v>
      </c>
      <c r="BD54" s="10">
        <f>IF(ISBLANK(laps_times[[#This Row],[47]]),"DNF",    rounds_cum_time[[#This Row],[46]]+laps_times[[#This Row],[47]])</f>
        <v>0.10839988425925928</v>
      </c>
      <c r="BE54" s="10">
        <f>IF(ISBLANK(laps_times[[#This Row],[48]]),"DNF",    rounds_cum_time[[#This Row],[47]]+laps_times[[#This Row],[48]])</f>
        <v>0.11091539351851855</v>
      </c>
      <c r="BF54" s="10">
        <f>IF(ISBLANK(laps_times[[#This Row],[49]]),"DNF",    rounds_cum_time[[#This Row],[48]]+laps_times[[#This Row],[49]])</f>
        <v>0.11340254629629633</v>
      </c>
      <c r="BG54" s="10">
        <f>IF(ISBLANK(laps_times[[#This Row],[50]]),"DNF",    rounds_cum_time[[#This Row],[49]]+laps_times[[#This Row],[50]])</f>
        <v>0.11591956018518522</v>
      </c>
      <c r="BH54" s="10">
        <f>IF(ISBLANK(laps_times[[#This Row],[51]]),"DNF",    rounds_cum_time[[#This Row],[50]]+laps_times[[#This Row],[51]])</f>
        <v>0.11863506944444448</v>
      </c>
      <c r="BI54" s="10">
        <f>IF(ISBLANK(laps_times[[#This Row],[52]]),"DNF",    rounds_cum_time[[#This Row],[51]]+laps_times[[#This Row],[52]])</f>
        <v>0.12111412037037041</v>
      </c>
      <c r="BJ54" s="10">
        <f>IF(ISBLANK(laps_times[[#This Row],[53]]),"DNF",    rounds_cum_time[[#This Row],[52]]+laps_times[[#This Row],[53]])</f>
        <v>0.12365891203703708</v>
      </c>
      <c r="BK54" s="10">
        <f>IF(ISBLANK(laps_times[[#This Row],[54]]),"DNF",    rounds_cum_time[[#This Row],[53]]+laps_times[[#This Row],[54]])</f>
        <v>0.12627418981481486</v>
      </c>
      <c r="BL54" s="10">
        <f>IF(ISBLANK(laps_times[[#This Row],[55]]),"DNF",    rounds_cum_time[[#This Row],[54]]+laps_times[[#This Row],[55]])</f>
        <v>0.12880162037037041</v>
      </c>
      <c r="BM54" s="10">
        <f>IF(ISBLANK(laps_times[[#This Row],[56]]),"DNF",    rounds_cum_time[[#This Row],[55]]+laps_times[[#This Row],[56]])</f>
        <v>0.13139629629629634</v>
      </c>
      <c r="BN54" s="10">
        <f>IF(ISBLANK(laps_times[[#This Row],[57]]),"DNF",    rounds_cum_time[[#This Row],[56]]+laps_times[[#This Row],[57]])</f>
        <v>0.13392905092592597</v>
      </c>
      <c r="BO54" s="10">
        <f>IF(ISBLANK(laps_times[[#This Row],[58]]),"DNF",    rounds_cum_time[[#This Row],[57]]+laps_times[[#This Row],[58]])</f>
        <v>0.13654629629629633</v>
      </c>
      <c r="BP54" s="10">
        <f>IF(ISBLANK(laps_times[[#This Row],[59]]),"DNF",    rounds_cum_time[[#This Row],[58]]+laps_times[[#This Row],[59]])</f>
        <v>0.1391524305555556</v>
      </c>
      <c r="BQ54" s="10">
        <f>IF(ISBLANK(laps_times[[#This Row],[60]]),"DNF",    rounds_cum_time[[#This Row],[59]]+laps_times[[#This Row],[60]])</f>
        <v>0.14169131944444449</v>
      </c>
      <c r="BR54" s="10">
        <f>IF(ISBLANK(laps_times[[#This Row],[61]]),"DNF",    rounds_cum_time[[#This Row],[60]]+laps_times[[#This Row],[61]])</f>
        <v>0.14423703703703708</v>
      </c>
      <c r="BS54" s="10">
        <f>IF(ISBLANK(laps_times[[#This Row],[62]]),"DNF",    rounds_cum_time[[#This Row],[61]]+laps_times[[#This Row],[62]])</f>
        <v>0.14664652777777781</v>
      </c>
      <c r="BT54" s="10">
        <f>IF(ISBLANK(laps_times[[#This Row],[63]]),"DNF",    rounds_cum_time[[#This Row],[62]]+laps_times[[#This Row],[63]])</f>
        <v>0.14890289351851854</v>
      </c>
    </row>
    <row r="55" spans="2:72" x14ac:dyDescent="0.2">
      <c r="B55" s="5">
        <v>50</v>
      </c>
      <c r="C55" s="1">
        <v>95</v>
      </c>
      <c r="D55" s="1" t="s">
        <v>92</v>
      </c>
      <c r="E55" s="3">
        <v>1967</v>
      </c>
      <c r="F55" s="3" t="s">
        <v>46</v>
      </c>
      <c r="G55" s="3">
        <v>2</v>
      </c>
      <c r="H55" s="1" t="s">
        <v>93</v>
      </c>
      <c r="I55" s="18">
        <v>0.14918981481481483</v>
      </c>
      <c r="J55" s="10">
        <f>laps_times[[#This Row],[1]]</f>
        <v>2.5987268518518521E-3</v>
      </c>
      <c r="K55" s="10">
        <f>IF(ISBLANK(laps_times[[#This Row],[2]]),"DNF",    rounds_cum_time[[#This Row],[1]]+laps_times[[#This Row],[2]])</f>
        <v>4.755671296296296E-3</v>
      </c>
      <c r="L55" s="10">
        <f>IF(ISBLANK(laps_times[[#This Row],[3]]),"DNF",    rounds_cum_time[[#This Row],[2]]+laps_times[[#This Row],[3]])</f>
        <v>6.8804398148148149E-3</v>
      </c>
      <c r="M55" s="10">
        <f>IF(ISBLANK(laps_times[[#This Row],[4]]),"DNF",    rounds_cum_time[[#This Row],[3]]+laps_times[[#This Row],[4]])</f>
        <v>9.0135416666666662E-3</v>
      </c>
      <c r="N55" s="10">
        <f>IF(ISBLANK(laps_times[[#This Row],[5]]),"DNF",    rounds_cum_time[[#This Row],[4]]+laps_times[[#This Row],[5]])</f>
        <v>1.1163888888888888E-2</v>
      </c>
      <c r="O55" s="10">
        <f>IF(ISBLANK(laps_times[[#This Row],[6]]),"DNF",    rounds_cum_time[[#This Row],[5]]+laps_times[[#This Row],[6]])</f>
        <v>1.3287037037037036E-2</v>
      </c>
      <c r="P55" s="10">
        <f>IF(ISBLANK(laps_times[[#This Row],[7]]),"DNF",    rounds_cum_time[[#This Row],[6]]+laps_times[[#This Row],[7]])</f>
        <v>1.5464583333333334E-2</v>
      </c>
      <c r="Q55" s="10">
        <f>IF(ISBLANK(laps_times[[#This Row],[8]]),"DNF",    rounds_cum_time[[#This Row],[7]]+laps_times[[#This Row],[8]])</f>
        <v>1.7628819444444443E-2</v>
      </c>
      <c r="R55" s="10">
        <f>IF(ISBLANK(laps_times[[#This Row],[9]]),"DNF",    rounds_cum_time[[#This Row],[8]]+laps_times[[#This Row],[9]])</f>
        <v>1.9784259259259258E-2</v>
      </c>
      <c r="S55" s="10">
        <f>IF(ISBLANK(laps_times[[#This Row],[10]]),"DNF",    rounds_cum_time[[#This Row],[9]]+laps_times[[#This Row],[10]])</f>
        <v>2.1999537037037036E-2</v>
      </c>
      <c r="T55" s="10">
        <f>IF(ISBLANK(laps_times[[#This Row],[11]]),"DNF",    rounds_cum_time[[#This Row],[10]]+laps_times[[#This Row],[11]])</f>
        <v>2.4189467592592592E-2</v>
      </c>
      <c r="U55" s="10">
        <f>IF(ISBLANK(laps_times[[#This Row],[12]]),"DNF",    rounds_cum_time[[#This Row],[11]]+laps_times[[#This Row],[12]])</f>
        <v>2.6412499999999998E-2</v>
      </c>
      <c r="V55" s="10">
        <f>IF(ISBLANK(laps_times[[#This Row],[13]]),"DNF",    rounds_cum_time[[#This Row],[12]]+laps_times[[#This Row],[13]])</f>
        <v>2.8636805555555554E-2</v>
      </c>
      <c r="W55" s="10">
        <f>IF(ISBLANK(laps_times[[#This Row],[14]]),"DNF",    rounds_cum_time[[#This Row],[13]]+laps_times[[#This Row],[14]])</f>
        <v>3.0838541666666667E-2</v>
      </c>
      <c r="X55" s="10">
        <f>IF(ISBLANK(laps_times[[#This Row],[15]]),"DNF",    rounds_cum_time[[#This Row],[14]]+laps_times[[#This Row],[15]])</f>
        <v>3.3043865740740738E-2</v>
      </c>
      <c r="Y55" s="10">
        <f>IF(ISBLANK(laps_times[[#This Row],[16]]),"DNF",    rounds_cum_time[[#This Row],[15]]+laps_times[[#This Row],[16]])</f>
        <v>3.5257986111111111E-2</v>
      </c>
      <c r="Z55" s="10">
        <f>IF(ISBLANK(laps_times[[#This Row],[17]]),"DNF",    rounds_cum_time[[#This Row],[16]]+laps_times[[#This Row],[17]])</f>
        <v>3.7502314814814815E-2</v>
      </c>
      <c r="AA55" s="10">
        <f>IF(ISBLANK(laps_times[[#This Row],[18]]),"DNF",    rounds_cum_time[[#This Row],[17]]+laps_times[[#This Row],[18]])</f>
        <v>3.9801504629629628E-2</v>
      </c>
      <c r="AB55" s="10">
        <f>IF(ISBLANK(laps_times[[#This Row],[19]]),"DNF",    rounds_cum_time[[#This Row],[18]]+laps_times[[#This Row],[19]])</f>
        <v>4.2026620370370367E-2</v>
      </c>
      <c r="AC55" s="10">
        <f>IF(ISBLANK(laps_times[[#This Row],[20]]),"DNF",    rounds_cum_time[[#This Row],[19]]+laps_times[[#This Row],[20]])</f>
        <v>4.4285995370370368E-2</v>
      </c>
      <c r="AD55" s="10">
        <f>IF(ISBLANK(laps_times[[#This Row],[21]]),"DNF",    rounds_cum_time[[#This Row],[20]]+laps_times[[#This Row],[21]])</f>
        <v>4.654155092592592E-2</v>
      </c>
      <c r="AE55" s="10">
        <f>IF(ISBLANK(laps_times[[#This Row],[22]]),"DNF",    rounds_cum_time[[#This Row],[21]]+laps_times[[#This Row],[22]])</f>
        <v>4.8791435185185181E-2</v>
      </c>
      <c r="AF55" s="10">
        <f>IF(ISBLANK(laps_times[[#This Row],[23]]),"DNF",    rounds_cum_time[[#This Row],[22]]+laps_times[[#This Row],[23]])</f>
        <v>5.1133796296296295E-2</v>
      </c>
      <c r="AG55" s="10">
        <f>IF(ISBLANK(laps_times[[#This Row],[24]]),"DNF",    rounds_cum_time[[#This Row],[23]]+laps_times[[#This Row],[24]])</f>
        <v>5.3434374999999999E-2</v>
      </c>
      <c r="AH55" s="10">
        <f>IF(ISBLANK(laps_times[[#This Row],[25]]),"DNF",    rounds_cum_time[[#This Row],[24]]+laps_times[[#This Row],[25]])</f>
        <v>5.5738541666666669E-2</v>
      </c>
      <c r="AI55" s="10">
        <f>IF(ISBLANK(laps_times[[#This Row],[26]]),"DNF",    rounds_cum_time[[#This Row],[25]]+laps_times[[#This Row],[26]])</f>
        <v>5.8123495370370371E-2</v>
      </c>
      <c r="AJ55" s="10">
        <f>IF(ISBLANK(laps_times[[#This Row],[27]]),"DNF",    rounds_cum_time[[#This Row],[26]]+laps_times[[#This Row],[27]])</f>
        <v>6.0463541666666669E-2</v>
      </c>
      <c r="AK55" s="10">
        <f>IF(ISBLANK(laps_times[[#This Row],[28]]),"DNF",    rounds_cum_time[[#This Row],[27]]+laps_times[[#This Row],[28]])</f>
        <v>6.2765277777777781E-2</v>
      </c>
      <c r="AL55" s="10">
        <f>IF(ISBLANK(laps_times[[#This Row],[29]]),"DNF",    rounds_cum_time[[#This Row],[28]]+laps_times[[#This Row],[29]])</f>
        <v>6.5078240740740742E-2</v>
      </c>
      <c r="AM55" s="10">
        <f>IF(ISBLANK(laps_times[[#This Row],[30]]),"DNF",    rounds_cum_time[[#This Row],[29]]+laps_times[[#This Row],[30]])</f>
        <v>6.7507870370370371E-2</v>
      </c>
      <c r="AN55" s="10">
        <f>IF(ISBLANK(laps_times[[#This Row],[31]]),"DNF",    rounds_cum_time[[#This Row],[30]]+laps_times[[#This Row],[31]])</f>
        <v>6.9816435185185183E-2</v>
      </c>
      <c r="AO55" s="10">
        <f>IF(ISBLANK(laps_times[[#This Row],[32]]),"DNF",    rounds_cum_time[[#This Row],[31]]+laps_times[[#This Row],[32]])</f>
        <v>7.2159606481481481E-2</v>
      </c>
      <c r="AP55" s="10">
        <f>IF(ISBLANK(laps_times[[#This Row],[33]]),"DNF",    rounds_cum_time[[#This Row],[32]]+laps_times[[#This Row],[33]])</f>
        <v>7.4514583333333329E-2</v>
      </c>
      <c r="AQ55" s="10">
        <f>IF(ISBLANK(laps_times[[#This Row],[34]]),"DNF",    rounds_cum_time[[#This Row],[33]]+laps_times[[#This Row],[34]])</f>
        <v>7.6847916666666669E-2</v>
      </c>
      <c r="AR55" s="10">
        <f>IF(ISBLANK(laps_times[[#This Row],[35]]),"DNF",    rounds_cum_time[[#This Row],[34]]+laps_times[[#This Row],[35]])</f>
        <v>7.9196759259259258E-2</v>
      </c>
      <c r="AS55" s="10">
        <f>IF(ISBLANK(laps_times[[#This Row],[36]]),"DNF",    rounds_cum_time[[#This Row],[35]]+laps_times[[#This Row],[36]])</f>
        <v>8.1547685185185181E-2</v>
      </c>
      <c r="AT55" s="10">
        <f>IF(ISBLANK(laps_times[[#This Row],[37]]),"DNF",    rounds_cum_time[[#This Row],[36]]+laps_times[[#This Row],[37]])</f>
        <v>8.3897106481481479E-2</v>
      </c>
      <c r="AU55" s="10">
        <f>IF(ISBLANK(laps_times[[#This Row],[38]]),"DNF",    rounds_cum_time[[#This Row],[37]]+laps_times[[#This Row],[38]])</f>
        <v>8.6345254629629623E-2</v>
      </c>
      <c r="AV55" s="10">
        <f>IF(ISBLANK(laps_times[[#This Row],[39]]),"DNF",    rounds_cum_time[[#This Row],[38]]+laps_times[[#This Row],[39]])</f>
        <v>8.8700462962962953E-2</v>
      </c>
      <c r="AW55" s="10">
        <f>IF(ISBLANK(laps_times[[#This Row],[40]]),"DNF",    rounds_cum_time[[#This Row],[39]]+laps_times[[#This Row],[40]])</f>
        <v>9.1098263888888878E-2</v>
      </c>
      <c r="AX55" s="10">
        <f>IF(ISBLANK(laps_times[[#This Row],[41]]),"DNF",    rounds_cum_time[[#This Row],[40]]+laps_times[[#This Row],[41]])</f>
        <v>9.3616087962962946E-2</v>
      </c>
      <c r="AY55" s="10">
        <f>IF(ISBLANK(laps_times[[#This Row],[42]]),"DNF",    rounds_cum_time[[#This Row],[41]]+laps_times[[#This Row],[42]])</f>
        <v>9.605057870370369E-2</v>
      </c>
      <c r="AZ55" s="10">
        <f>IF(ISBLANK(laps_times[[#This Row],[43]]),"DNF",    rounds_cum_time[[#This Row],[42]]+laps_times[[#This Row],[43]])</f>
        <v>9.8533680555555545E-2</v>
      </c>
      <c r="BA55" s="10">
        <f>IF(ISBLANK(laps_times[[#This Row],[44]]),"DNF",    rounds_cum_time[[#This Row],[43]]+laps_times[[#This Row],[44]])</f>
        <v>0.10104814814814814</v>
      </c>
      <c r="BB55" s="10">
        <f>IF(ISBLANK(laps_times[[#This Row],[45]]),"DNF",    rounds_cum_time[[#This Row],[44]]+laps_times[[#This Row],[45]])</f>
        <v>0.10357129629629629</v>
      </c>
      <c r="BC55" s="10">
        <f>IF(ISBLANK(laps_times[[#This Row],[46]]),"DNF",    rounds_cum_time[[#This Row],[45]]+laps_times[[#This Row],[46]])</f>
        <v>0.10615613425925925</v>
      </c>
      <c r="BD55" s="10">
        <f>IF(ISBLANK(laps_times[[#This Row],[47]]),"DNF",    rounds_cum_time[[#This Row],[46]]+laps_times[[#This Row],[47]])</f>
        <v>0.10868865740740739</v>
      </c>
      <c r="BE55" s="10">
        <f>IF(ISBLANK(laps_times[[#This Row],[48]]),"DNF",    rounds_cum_time[[#This Row],[47]]+laps_times[[#This Row],[48]])</f>
        <v>0.11126574074074072</v>
      </c>
      <c r="BF55" s="10">
        <f>IF(ISBLANK(laps_times[[#This Row],[49]]),"DNF",    rounds_cum_time[[#This Row],[48]]+laps_times[[#This Row],[49]])</f>
        <v>0.1137222222222222</v>
      </c>
      <c r="BG55" s="10">
        <f>IF(ISBLANK(laps_times[[#This Row],[50]]),"DNF",    rounds_cum_time[[#This Row],[49]]+laps_times[[#This Row],[50]])</f>
        <v>0.11623831018518516</v>
      </c>
      <c r="BH55" s="10">
        <f>IF(ISBLANK(laps_times[[#This Row],[51]]),"DNF",    rounds_cum_time[[#This Row],[50]]+laps_times[[#This Row],[51]])</f>
        <v>0.11879236111111108</v>
      </c>
      <c r="BI55" s="10">
        <f>IF(ISBLANK(laps_times[[#This Row],[52]]),"DNF",    rounds_cum_time[[#This Row],[51]]+laps_times[[#This Row],[52]])</f>
        <v>0.12124236111111107</v>
      </c>
      <c r="BJ55" s="10">
        <f>IF(ISBLANK(laps_times[[#This Row],[53]]),"DNF",    rounds_cum_time[[#This Row],[52]]+laps_times[[#This Row],[53]])</f>
        <v>0.12366585648148144</v>
      </c>
      <c r="BK55" s="10">
        <f>IF(ISBLANK(laps_times[[#This Row],[54]]),"DNF",    rounds_cum_time[[#This Row],[53]]+laps_times[[#This Row],[54]])</f>
        <v>0.12614664351851848</v>
      </c>
      <c r="BL55" s="10">
        <f>IF(ISBLANK(laps_times[[#This Row],[55]]),"DNF",    rounds_cum_time[[#This Row],[54]]+laps_times[[#This Row],[55]])</f>
        <v>0.12873553240740737</v>
      </c>
      <c r="BM55" s="10">
        <f>IF(ISBLANK(laps_times[[#This Row],[56]]),"DNF",    rounds_cum_time[[#This Row],[55]]+laps_times[[#This Row],[56]])</f>
        <v>0.1313347222222222</v>
      </c>
      <c r="BN55" s="10">
        <f>IF(ISBLANK(laps_times[[#This Row],[57]]),"DNF",    rounds_cum_time[[#This Row],[56]]+laps_times[[#This Row],[57]])</f>
        <v>0.13392361111111109</v>
      </c>
      <c r="BO55" s="10">
        <f>IF(ISBLANK(laps_times[[#This Row],[58]]),"DNF",    rounds_cum_time[[#This Row],[57]]+laps_times[[#This Row],[58]])</f>
        <v>0.13652129629629628</v>
      </c>
      <c r="BP55" s="10">
        <f>IF(ISBLANK(laps_times[[#This Row],[59]]),"DNF",    rounds_cum_time[[#This Row],[58]]+laps_times[[#This Row],[59]])</f>
        <v>0.13908518518518517</v>
      </c>
      <c r="BQ55" s="10">
        <f>IF(ISBLANK(laps_times[[#This Row],[60]]),"DNF",    rounds_cum_time[[#This Row],[59]]+laps_times[[#This Row],[60]])</f>
        <v>0.14162824074074074</v>
      </c>
      <c r="BR55" s="10">
        <f>IF(ISBLANK(laps_times[[#This Row],[61]]),"DNF",    rounds_cum_time[[#This Row],[60]]+laps_times[[#This Row],[61]])</f>
        <v>0.14421585648148147</v>
      </c>
      <c r="BS55" s="10">
        <f>IF(ISBLANK(laps_times[[#This Row],[62]]),"DNF",    rounds_cum_time[[#This Row],[61]]+laps_times[[#This Row],[62]])</f>
        <v>0.14669143518518518</v>
      </c>
      <c r="BT55" s="10">
        <f>IF(ISBLANK(laps_times[[#This Row],[63]]),"DNF",    rounds_cum_time[[#This Row],[62]]+laps_times[[#This Row],[63]])</f>
        <v>0.14919016203703703</v>
      </c>
    </row>
    <row r="56" spans="2:72" x14ac:dyDescent="0.2">
      <c r="B56" s="5">
        <v>51</v>
      </c>
      <c r="C56" s="1">
        <v>59</v>
      </c>
      <c r="D56" s="1" t="s">
        <v>94</v>
      </c>
      <c r="E56" s="3">
        <v>1974</v>
      </c>
      <c r="F56" s="3" t="s">
        <v>1</v>
      </c>
      <c r="G56" s="3">
        <v>21</v>
      </c>
      <c r="H56" s="1" t="s">
        <v>95</v>
      </c>
      <c r="I56" s="18">
        <v>0.14927407407407409</v>
      </c>
      <c r="J56" s="10">
        <f>laps_times[[#This Row],[1]]</f>
        <v>3.0006944444444443E-3</v>
      </c>
      <c r="K56" s="10">
        <f>IF(ISBLANK(laps_times[[#This Row],[2]]),"DNF",    rounds_cum_time[[#This Row],[1]]+laps_times[[#This Row],[2]])</f>
        <v>5.3675925925925922E-3</v>
      </c>
      <c r="L56" s="10">
        <f>IF(ISBLANK(laps_times[[#This Row],[3]]),"DNF",    rounds_cum_time[[#This Row],[2]]+laps_times[[#This Row],[3]])</f>
        <v>7.7122685185185176E-3</v>
      </c>
      <c r="M56" s="10">
        <f>IF(ISBLANK(laps_times[[#This Row],[4]]),"DNF",    rounds_cum_time[[#This Row],[3]]+laps_times[[#This Row],[4]])</f>
        <v>1.0014351851851851E-2</v>
      </c>
      <c r="N56" s="10">
        <f>IF(ISBLANK(laps_times[[#This Row],[5]]),"DNF",    rounds_cum_time[[#This Row],[4]]+laps_times[[#This Row],[5]])</f>
        <v>1.2333680555555554E-2</v>
      </c>
      <c r="O56" s="10">
        <f>IF(ISBLANK(laps_times[[#This Row],[6]]),"DNF",    rounds_cum_time[[#This Row],[5]]+laps_times[[#This Row],[6]])</f>
        <v>1.469560185185185E-2</v>
      </c>
      <c r="P56" s="10">
        <f>IF(ISBLANK(laps_times[[#This Row],[7]]),"DNF",    rounds_cum_time[[#This Row],[6]]+laps_times[[#This Row],[7]])</f>
        <v>1.7103240740740738E-2</v>
      </c>
      <c r="Q56" s="10">
        <f>IF(ISBLANK(laps_times[[#This Row],[8]]),"DNF",    rounds_cum_time[[#This Row],[7]]+laps_times[[#This Row],[8]])</f>
        <v>1.9489814814814814E-2</v>
      </c>
      <c r="R56" s="10">
        <f>IF(ISBLANK(laps_times[[#This Row],[9]]),"DNF",    rounds_cum_time[[#This Row],[8]]+laps_times[[#This Row],[9]])</f>
        <v>2.1814120370370369E-2</v>
      </c>
      <c r="S56" s="10">
        <f>IF(ISBLANK(laps_times[[#This Row],[10]]),"DNF",    rounds_cum_time[[#This Row],[9]]+laps_times[[#This Row],[10]])</f>
        <v>2.4171643518518516E-2</v>
      </c>
      <c r="T56" s="10">
        <f>IF(ISBLANK(laps_times[[#This Row],[11]]),"DNF",    rounds_cum_time[[#This Row],[10]]+laps_times[[#This Row],[11]])</f>
        <v>2.6509722222222219E-2</v>
      </c>
      <c r="U56" s="10">
        <f>IF(ISBLANK(laps_times[[#This Row],[12]]),"DNF",    rounds_cum_time[[#This Row],[11]]+laps_times[[#This Row],[12]])</f>
        <v>2.8885416666666663E-2</v>
      </c>
      <c r="V56" s="10">
        <f>IF(ISBLANK(laps_times[[#This Row],[13]]),"DNF",    rounds_cum_time[[#This Row],[12]]+laps_times[[#This Row],[13]])</f>
        <v>3.1248148148148146E-2</v>
      </c>
      <c r="W56" s="10">
        <f>IF(ISBLANK(laps_times[[#This Row],[14]]),"DNF",    rounds_cum_time[[#This Row],[13]]+laps_times[[#This Row],[14]])</f>
        <v>3.3580208333333333E-2</v>
      </c>
      <c r="X56" s="10">
        <f>IF(ISBLANK(laps_times[[#This Row],[15]]),"DNF",    rounds_cum_time[[#This Row],[14]]+laps_times[[#This Row],[15]])</f>
        <v>3.5926157407407407E-2</v>
      </c>
      <c r="Y56" s="10">
        <f>IF(ISBLANK(laps_times[[#This Row],[16]]),"DNF",    rounds_cum_time[[#This Row],[15]]+laps_times[[#This Row],[16]])</f>
        <v>3.8269560185185181E-2</v>
      </c>
      <c r="Z56" s="10">
        <f>IF(ISBLANK(laps_times[[#This Row],[17]]),"DNF",    rounds_cum_time[[#This Row],[16]]+laps_times[[#This Row],[17]])</f>
        <v>4.0625347222222219E-2</v>
      </c>
      <c r="AA56" s="10">
        <f>IF(ISBLANK(laps_times[[#This Row],[18]]),"DNF",    rounds_cum_time[[#This Row],[17]]+laps_times[[#This Row],[18]])</f>
        <v>4.2982291666666665E-2</v>
      </c>
      <c r="AB56" s="10">
        <f>IF(ISBLANK(laps_times[[#This Row],[19]]),"DNF",    rounds_cum_time[[#This Row],[18]]+laps_times[[#This Row],[19]])</f>
        <v>4.5342361111111111E-2</v>
      </c>
      <c r="AC56" s="10">
        <f>IF(ISBLANK(laps_times[[#This Row],[20]]),"DNF",    rounds_cum_time[[#This Row],[19]]+laps_times[[#This Row],[20]])</f>
        <v>4.772916666666667E-2</v>
      </c>
      <c r="AD56" s="10">
        <f>IF(ISBLANK(laps_times[[#This Row],[21]]),"DNF",    rounds_cum_time[[#This Row],[20]]+laps_times[[#This Row],[21]])</f>
        <v>5.0116782407407412E-2</v>
      </c>
      <c r="AE56" s="10">
        <f>IF(ISBLANK(laps_times[[#This Row],[22]]),"DNF",    rounds_cum_time[[#This Row],[21]]+laps_times[[#This Row],[22]])</f>
        <v>5.2508912037037045E-2</v>
      </c>
      <c r="AF56" s="10">
        <f>IF(ISBLANK(laps_times[[#This Row],[23]]),"DNF",    rounds_cum_time[[#This Row],[22]]+laps_times[[#This Row],[23]])</f>
        <v>5.4891898148148155E-2</v>
      </c>
      <c r="AG56" s="10">
        <f>IF(ISBLANK(laps_times[[#This Row],[24]]),"DNF",    rounds_cum_time[[#This Row],[23]]+laps_times[[#This Row],[24]])</f>
        <v>5.7285185185185189E-2</v>
      </c>
      <c r="AH56" s="10">
        <f>IF(ISBLANK(laps_times[[#This Row],[25]]),"DNF",    rounds_cum_time[[#This Row],[24]]+laps_times[[#This Row],[25]])</f>
        <v>5.9657754629629633E-2</v>
      </c>
      <c r="AI56" s="10">
        <f>IF(ISBLANK(laps_times[[#This Row],[26]]),"DNF",    rounds_cum_time[[#This Row],[25]]+laps_times[[#This Row],[26]])</f>
        <v>6.2032870370370377E-2</v>
      </c>
      <c r="AJ56" s="10">
        <f>IF(ISBLANK(laps_times[[#This Row],[27]]),"DNF",    rounds_cum_time[[#This Row],[26]]+laps_times[[#This Row],[27]])</f>
        <v>6.4406018518518529E-2</v>
      </c>
      <c r="AK56" s="10">
        <f>IF(ISBLANK(laps_times[[#This Row],[28]]),"DNF",    rounds_cum_time[[#This Row],[27]]+laps_times[[#This Row],[28]])</f>
        <v>6.6794675925925931E-2</v>
      </c>
      <c r="AL56" s="10">
        <f>IF(ISBLANK(laps_times[[#This Row],[29]]),"DNF",    rounds_cum_time[[#This Row],[28]]+laps_times[[#This Row],[29]])</f>
        <v>6.9155787037037036E-2</v>
      </c>
      <c r="AM56" s="10">
        <f>IF(ISBLANK(laps_times[[#This Row],[30]]),"DNF",    rounds_cum_time[[#This Row],[29]]+laps_times[[#This Row],[30]])</f>
        <v>7.1532175925925923E-2</v>
      </c>
      <c r="AN56" s="10">
        <f>IF(ISBLANK(laps_times[[#This Row],[31]]),"DNF",    rounds_cum_time[[#This Row],[30]]+laps_times[[#This Row],[31]])</f>
        <v>7.3942939814814812E-2</v>
      </c>
      <c r="AO56" s="10">
        <f>IF(ISBLANK(laps_times[[#This Row],[32]]),"DNF",    rounds_cum_time[[#This Row],[31]]+laps_times[[#This Row],[32]])</f>
        <v>7.6337847222222213E-2</v>
      </c>
      <c r="AP56" s="10">
        <f>IF(ISBLANK(laps_times[[#This Row],[33]]),"DNF",    rounds_cum_time[[#This Row],[32]]+laps_times[[#This Row],[33]])</f>
        <v>7.8707175925925923E-2</v>
      </c>
      <c r="AQ56" s="10">
        <f>IF(ISBLANK(laps_times[[#This Row],[34]]),"DNF",    rounds_cum_time[[#This Row],[33]]+laps_times[[#This Row],[34]])</f>
        <v>8.1033101851851849E-2</v>
      </c>
      <c r="AR56" s="10">
        <f>IF(ISBLANK(laps_times[[#This Row],[35]]),"DNF",    rounds_cum_time[[#This Row],[34]]+laps_times[[#This Row],[35]])</f>
        <v>8.3373958333333331E-2</v>
      </c>
      <c r="AS56" s="10">
        <f>IF(ISBLANK(laps_times[[#This Row],[36]]),"DNF",    rounds_cum_time[[#This Row],[35]]+laps_times[[#This Row],[36]])</f>
        <v>8.5692592592592584E-2</v>
      </c>
      <c r="AT56" s="10">
        <f>IF(ISBLANK(laps_times[[#This Row],[37]]),"DNF",    rounds_cum_time[[#This Row],[36]]+laps_times[[#This Row],[37]])</f>
        <v>8.8010763888888885E-2</v>
      </c>
      <c r="AU56" s="10">
        <f>IF(ISBLANK(laps_times[[#This Row],[38]]),"DNF",    rounds_cum_time[[#This Row],[37]]+laps_times[[#This Row],[38]])</f>
        <v>9.0374999999999997E-2</v>
      </c>
      <c r="AV56" s="10">
        <f>IF(ISBLANK(laps_times[[#This Row],[39]]),"DNF",    rounds_cum_time[[#This Row],[38]]+laps_times[[#This Row],[39]])</f>
        <v>9.2703935185185188E-2</v>
      </c>
      <c r="AW56" s="10">
        <f>IF(ISBLANK(laps_times[[#This Row],[40]]),"DNF",    rounds_cum_time[[#This Row],[39]]+laps_times[[#This Row],[40]])</f>
        <v>9.5077893518518516E-2</v>
      </c>
      <c r="AX56" s="10">
        <f>IF(ISBLANK(laps_times[[#This Row],[41]]),"DNF",    rounds_cum_time[[#This Row],[40]]+laps_times[[#This Row],[41]])</f>
        <v>9.7423611111111114E-2</v>
      </c>
      <c r="AY56" s="10">
        <f>IF(ISBLANK(laps_times[[#This Row],[42]]),"DNF",    rounds_cum_time[[#This Row],[41]]+laps_times[[#This Row],[42]])</f>
        <v>9.98556712962963E-2</v>
      </c>
      <c r="AZ56" s="10">
        <f>IF(ISBLANK(laps_times[[#This Row],[43]]),"DNF",    rounds_cum_time[[#This Row],[42]]+laps_times[[#This Row],[43]])</f>
        <v>0.10225138888888889</v>
      </c>
      <c r="BA56" s="10">
        <f>IF(ISBLANK(laps_times[[#This Row],[44]]),"DNF",    rounds_cum_time[[#This Row],[43]]+laps_times[[#This Row],[44]])</f>
        <v>0.10463935185185186</v>
      </c>
      <c r="BB56" s="10">
        <f>IF(ISBLANK(laps_times[[#This Row],[45]]),"DNF",    rounds_cum_time[[#This Row],[44]]+laps_times[[#This Row],[45]])</f>
        <v>0.10701354166666667</v>
      </c>
      <c r="BC56" s="10">
        <f>IF(ISBLANK(laps_times[[#This Row],[46]]),"DNF",    rounds_cum_time[[#This Row],[45]]+laps_times[[#This Row],[46]])</f>
        <v>0.10935034722222223</v>
      </c>
      <c r="BD56" s="10">
        <f>IF(ISBLANK(laps_times[[#This Row],[47]]),"DNF",    rounds_cum_time[[#This Row],[46]]+laps_times[[#This Row],[47]])</f>
        <v>0.11168344907407408</v>
      </c>
      <c r="BE56" s="10">
        <f>IF(ISBLANK(laps_times[[#This Row],[48]]),"DNF",    rounds_cum_time[[#This Row],[47]]+laps_times[[#This Row],[48]])</f>
        <v>0.11405115740740741</v>
      </c>
      <c r="BF56" s="10">
        <f>IF(ISBLANK(laps_times[[#This Row],[49]]),"DNF",    rounds_cum_time[[#This Row],[48]]+laps_times[[#This Row],[49]])</f>
        <v>0.11640277777777779</v>
      </c>
      <c r="BG56" s="10">
        <f>IF(ISBLANK(laps_times[[#This Row],[50]]),"DNF",    rounds_cum_time[[#This Row],[49]]+laps_times[[#This Row],[50]])</f>
        <v>0.11874745370370371</v>
      </c>
      <c r="BH56" s="10">
        <f>IF(ISBLANK(laps_times[[#This Row],[51]]),"DNF",    rounds_cum_time[[#This Row],[50]]+laps_times[[#This Row],[51]])</f>
        <v>0.12110300925925926</v>
      </c>
      <c r="BI56" s="10">
        <f>IF(ISBLANK(laps_times[[#This Row],[52]]),"DNF",    rounds_cum_time[[#This Row],[51]]+laps_times[[#This Row],[52]])</f>
        <v>0.12345428240740741</v>
      </c>
      <c r="BJ56" s="10">
        <f>IF(ISBLANK(laps_times[[#This Row],[53]]),"DNF",    rounds_cum_time[[#This Row],[52]]+laps_times[[#This Row],[53]])</f>
        <v>0.12579108796296296</v>
      </c>
      <c r="BK56" s="10">
        <f>IF(ISBLANK(laps_times[[#This Row],[54]]),"DNF",    rounds_cum_time[[#This Row],[53]]+laps_times[[#This Row],[54]])</f>
        <v>0.12814166666666665</v>
      </c>
      <c r="BL56" s="10">
        <f>IF(ISBLANK(laps_times[[#This Row],[55]]),"DNF",    rounds_cum_time[[#This Row],[54]]+laps_times[[#This Row],[55]])</f>
        <v>0.13051458333333332</v>
      </c>
      <c r="BM56" s="10">
        <f>IF(ISBLANK(laps_times[[#This Row],[56]]),"DNF",    rounds_cum_time[[#This Row],[55]]+laps_times[[#This Row],[56]])</f>
        <v>0.13285277777777776</v>
      </c>
      <c r="BN56" s="10">
        <f>IF(ISBLANK(laps_times[[#This Row],[57]]),"DNF",    rounds_cum_time[[#This Row],[56]]+laps_times[[#This Row],[57]])</f>
        <v>0.13529675925925924</v>
      </c>
      <c r="BO56" s="10">
        <f>IF(ISBLANK(laps_times[[#This Row],[58]]),"DNF",    rounds_cum_time[[#This Row],[57]]+laps_times[[#This Row],[58]])</f>
        <v>0.13767824074074073</v>
      </c>
      <c r="BP56" s="10">
        <f>IF(ISBLANK(laps_times[[#This Row],[59]]),"DNF",    rounds_cum_time[[#This Row],[58]]+laps_times[[#This Row],[59]])</f>
        <v>0.14006666666666664</v>
      </c>
      <c r="BQ56" s="10">
        <f>IF(ISBLANK(laps_times[[#This Row],[60]]),"DNF",    rounds_cum_time[[#This Row],[59]]+laps_times[[#This Row],[60]])</f>
        <v>0.14244629629629627</v>
      </c>
      <c r="BR56" s="10">
        <f>IF(ISBLANK(laps_times[[#This Row],[61]]),"DNF",    rounds_cum_time[[#This Row],[60]]+laps_times[[#This Row],[61]])</f>
        <v>0.14482280092592589</v>
      </c>
      <c r="BS56" s="10">
        <f>IF(ISBLANK(laps_times[[#This Row],[62]]),"DNF",    rounds_cum_time[[#This Row],[61]]+laps_times[[#This Row],[62]])</f>
        <v>0.14713402777777773</v>
      </c>
      <c r="BT56" s="10">
        <f>IF(ISBLANK(laps_times[[#This Row],[63]]),"DNF",    rounds_cum_time[[#This Row],[62]]+laps_times[[#This Row],[63]])</f>
        <v>0.149274537037037</v>
      </c>
    </row>
    <row r="57" spans="2:72" x14ac:dyDescent="0.2">
      <c r="B57" s="5">
        <v>52</v>
      </c>
      <c r="C57" s="1">
        <v>42</v>
      </c>
      <c r="D57" s="1" t="s">
        <v>96</v>
      </c>
      <c r="E57" s="3">
        <v>1959</v>
      </c>
      <c r="F57" s="3" t="s">
        <v>38</v>
      </c>
      <c r="G57" s="3">
        <v>7</v>
      </c>
      <c r="H57" s="1" t="s">
        <v>97</v>
      </c>
      <c r="I57" s="18">
        <v>0.14936990740740741</v>
      </c>
      <c r="J57" s="10">
        <f>laps_times[[#This Row],[1]]</f>
        <v>2.3563657407407409E-3</v>
      </c>
      <c r="K57" s="10">
        <f>IF(ISBLANK(laps_times[[#This Row],[2]]),"DNF",    rounds_cum_time[[#This Row],[1]]+laps_times[[#This Row],[2]])</f>
        <v>4.3387731481481489E-3</v>
      </c>
      <c r="L57" s="10">
        <f>IF(ISBLANK(laps_times[[#This Row],[3]]),"DNF",    rounds_cum_time[[#This Row],[2]]+laps_times[[#This Row],[3]])</f>
        <v>6.3512731481481493E-3</v>
      </c>
      <c r="M57" s="10">
        <f>IF(ISBLANK(laps_times[[#This Row],[4]]),"DNF",    rounds_cum_time[[#This Row],[3]]+laps_times[[#This Row],[4]])</f>
        <v>8.3971064814814828E-3</v>
      </c>
      <c r="N57" s="10">
        <f>IF(ISBLANK(laps_times[[#This Row],[5]]),"DNF",    rounds_cum_time[[#This Row],[4]]+laps_times[[#This Row],[5]])</f>
        <v>1.0452083333333334E-2</v>
      </c>
      <c r="O57" s="10">
        <f>IF(ISBLANK(laps_times[[#This Row],[6]]),"DNF",    rounds_cum_time[[#This Row],[5]]+laps_times[[#This Row],[6]])</f>
        <v>1.2539699074074075E-2</v>
      </c>
      <c r="P57" s="10">
        <f>IF(ISBLANK(laps_times[[#This Row],[7]]),"DNF",    rounds_cum_time[[#This Row],[6]]+laps_times[[#This Row],[7]])</f>
        <v>1.4682291666666666E-2</v>
      </c>
      <c r="Q57" s="10">
        <f>IF(ISBLANK(laps_times[[#This Row],[8]]),"DNF",    rounds_cum_time[[#This Row],[7]]+laps_times[[#This Row],[8]])</f>
        <v>1.6813773148148147E-2</v>
      </c>
      <c r="R57" s="10">
        <f>IF(ISBLANK(laps_times[[#This Row],[9]]),"DNF",    rounds_cum_time[[#This Row],[8]]+laps_times[[#This Row],[9]])</f>
        <v>1.8965393518518517E-2</v>
      </c>
      <c r="S57" s="10">
        <f>IF(ISBLANK(laps_times[[#This Row],[10]]),"DNF",    rounds_cum_time[[#This Row],[9]]+laps_times[[#This Row],[10]])</f>
        <v>2.1056828703703703E-2</v>
      </c>
      <c r="T57" s="10">
        <f>IF(ISBLANK(laps_times[[#This Row],[11]]),"DNF",    rounds_cum_time[[#This Row],[10]]+laps_times[[#This Row],[11]])</f>
        <v>2.3215277777777776E-2</v>
      </c>
      <c r="U57" s="10">
        <f>IF(ISBLANK(laps_times[[#This Row],[12]]),"DNF",    rounds_cum_time[[#This Row],[11]]+laps_times[[#This Row],[12]])</f>
        <v>2.5436226851851849E-2</v>
      </c>
      <c r="V57" s="10">
        <f>IF(ISBLANK(laps_times[[#This Row],[13]]),"DNF",    rounds_cum_time[[#This Row],[12]]+laps_times[[#This Row],[13]])</f>
        <v>2.7659027777777775E-2</v>
      </c>
      <c r="W57" s="10">
        <f>IF(ISBLANK(laps_times[[#This Row],[14]]),"DNF",    rounds_cum_time[[#This Row],[13]]+laps_times[[#This Row],[14]])</f>
        <v>2.9902893518518516E-2</v>
      </c>
      <c r="X57" s="10">
        <f>IF(ISBLANK(laps_times[[#This Row],[15]]),"DNF",    rounds_cum_time[[#This Row],[14]]+laps_times[[#This Row],[15]])</f>
        <v>3.211284722222222E-2</v>
      </c>
      <c r="Y57" s="10">
        <f>IF(ISBLANK(laps_times[[#This Row],[16]]),"DNF",    rounds_cum_time[[#This Row],[15]]+laps_times[[#This Row],[16]])</f>
        <v>3.4302430555555555E-2</v>
      </c>
      <c r="Z57" s="10">
        <f>IF(ISBLANK(laps_times[[#This Row],[17]]),"DNF",    rounds_cum_time[[#This Row],[16]]+laps_times[[#This Row],[17]])</f>
        <v>3.6527083333333335E-2</v>
      </c>
      <c r="AA57" s="10">
        <f>IF(ISBLANK(laps_times[[#This Row],[18]]),"DNF",    rounds_cum_time[[#This Row],[17]]+laps_times[[#This Row],[18]])</f>
        <v>3.8672916666666668E-2</v>
      </c>
      <c r="AB57" s="10">
        <f>IF(ISBLANK(laps_times[[#This Row],[19]]),"DNF",    rounds_cum_time[[#This Row],[18]]+laps_times[[#This Row],[19]])</f>
        <v>4.085914351851852E-2</v>
      </c>
      <c r="AC57" s="10">
        <f>IF(ISBLANK(laps_times[[#This Row],[20]]),"DNF",    rounds_cum_time[[#This Row],[19]]+laps_times[[#This Row],[20]])</f>
        <v>4.3065277777777779E-2</v>
      </c>
      <c r="AD57" s="10">
        <f>IF(ISBLANK(laps_times[[#This Row],[21]]),"DNF",    rounds_cum_time[[#This Row],[20]]+laps_times[[#This Row],[21]])</f>
        <v>4.536828703703704E-2</v>
      </c>
      <c r="AE57" s="10">
        <f>IF(ISBLANK(laps_times[[#This Row],[22]]),"DNF",    rounds_cum_time[[#This Row],[21]]+laps_times[[#This Row],[22]])</f>
        <v>4.766041666666667E-2</v>
      </c>
      <c r="AF57" s="10">
        <f>IF(ISBLANK(laps_times[[#This Row],[23]]),"DNF",    rounds_cum_time[[#This Row],[22]]+laps_times[[#This Row],[23]])</f>
        <v>4.9903125000000007E-2</v>
      </c>
      <c r="AG57" s="10">
        <f>IF(ISBLANK(laps_times[[#This Row],[24]]),"DNF",    rounds_cum_time[[#This Row],[23]]+laps_times[[#This Row],[24]])</f>
        <v>5.2207754629629635E-2</v>
      </c>
      <c r="AH57" s="10">
        <f>IF(ISBLANK(laps_times[[#This Row],[25]]),"DNF",    rounds_cum_time[[#This Row],[24]]+laps_times[[#This Row],[25]])</f>
        <v>5.4514351851851856E-2</v>
      </c>
      <c r="AI57" s="10">
        <f>IF(ISBLANK(laps_times[[#This Row],[26]]),"DNF",    rounds_cum_time[[#This Row],[25]]+laps_times[[#This Row],[26]])</f>
        <v>5.682939814814815E-2</v>
      </c>
      <c r="AJ57" s="10">
        <f>IF(ISBLANK(laps_times[[#This Row],[27]]),"DNF",    rounds_cum_time[[#This Row],[26]]+laps_times[[#This Row],[27]])</f>
        <v>5.9081481481481485E-2</v>
      </c>
      <c r="AK57" s="10">
        <f>IF(ISBLANK(laps_times[[#This Row],[28]]),"DNF",    rounds_cum_time[[#This Row],[27]]+laps_times[[#This Row],[28]])</f>
        <v>6.1359722222222225E-2</v>
      </c>
      <c r="AL57" s="10">
        <f>IF(ISBLANK(laps_times[[#This Row],[29]]),"DNF",    rounds_cum_time[[#This Row],[28]]+laps_times[[#This Row],[29]])</f>
        <v>6.365277777777778E-2</v>
      </c>
      <c r="AM57" s="10">
        <f>IF(ISBLANK(laps_times[[#This Row],[30]]),"DNF",    rounds_cum_time[[#This Row],[29]]+laps_times[[#This Row],[30]])</f>
        <v>6.598194444444444E-2</v>
      </c>
      <c r="AN57" s="10">
        <f>IF(ISBLANK(laps_times[[#This Row],[31]]),"DNF",    rounds_cum_time[[#This Row],[30]]+laps_times[[#This Row],[31]])</f>
        <v>6.8425231481481483E-2</v>
      </c>
      <c r="AO57" s="10">
        <f>IF(ISBLANK(laps_times[[#This Row],[32]]),"DNF",    rounds_cum_time[[#This Row],[31]]+laps_times[[#This Row],[32]])</f>
        <v>7.0860532407407403E-2</v>
      </c>
      <c r="AP57" s="10">
        <f>IF(ISBLANK(laps_times[[#This Row],[33]]),"DNF",    rounds_cum_time[[#This Row],[32]]+laps_times[[#This Row],[33]])</f>
        <v>7.3223148148148148E-2</v>
      </c>
      <c r="AQ57" s="10">
        <f>IF(ISBLANK(laps_times[[#This Row],[34]]),"DNF",    rounds_cum_time[[#This Row],[33]]+laps_times[[#This Row],[34]])</f>
        <v>7.5654976851851852E-2</v>
      </c>
      <c r="AR57" s="10">
        <f>IF(ISBLANK(laps_times[[#This Row],[35]]),"DNF",    rounds_cum_time[[#This Row],[34]]+laps_times[[#This Row],[35]])</f>
        <v>7.8070370370370373E-2</v>
      </c>
      <c r="AS57" s="10">
        <f>IF(ISBLANK(laps_times[[#This Row],[36]]),"DNF",    rounds_cum_time[[#This Row],[35]]+laps_times[[#This Row],[36]])</f>
        <v>8.045497685185185E-2</v>
      </c>
      <c r="AT57" s="10">
        <f>IF(ISBLANK(laps_times[[#This Row],[37]]),"DNF",    rounds_cum_time[[#This Row],[36]]+laps_times[[#This Row],[37]])</f>
        <v>8.283055555555556E-2</v>
      </c>
      <c r="AU57" s="10">
        <f>IF(ISBLANK(laps_times[[#This Row],[38]]),"DNF",    rounds_cum_time[[#This Row],[37]]+laps_times[[#This Row],[38]])</f>
        <v>8.5352083333333342E-2</v>
      </c>
      <c r="AV57" s="10">
        <f>IF(ISBLANK(laps_times[[#This Row],[39]]),"DNF",    rounds_cum_time[[#This Row],[38]]+laps_times[[#This Row],[39]])</f>
        <v>8.773229166666667E-2</v>
      </c>
      <c r="AW57" s="10">
        <f>IF(ISBLANK(laps_times[[#This Row],[40]]),"DNF",    rounds_cum_time[[#This Row],[39]]+laps_times[[#This Row],[40]])</f>
        <v>9.0169675925925924E-2</v>
      </c>
      <c r="AX57" s="10">
        <f>IF(ISBLANK(laps_times[[#This Row],[41]]),"DNF",    rounds_cum_time[[#This Row],[40]]+laps_times[[#This Row],[41]])</f>
        <v>9.2617129629629633E-2</v>
      </c>
      <c r="AY57" s="10">
        <f>IF(ISBLANK(laps_times[[#This Row],[42]]),"DNF",    rounds_cum_time[[#This Row],[41]]+laps_times[[#This Row],[42]])</f>
        <v>9.5123611111111117E-2</v>
      </c>
      <c r="AZ57" s="10">
        <f>IF(ISBLANK(laps_times[[#This Row],[43]]),"DNF",    rounds_cum_time[[#This Row],[42]]+laps_times[[#This Row],[43]])</f>
        <v>9.7505555555555568E-2</v>
      </c>
      <c r="BA57" s="10">
        <f>IF(ISBLANK(laps_times[[#This Row],[44]]),"DNF",    rounds_cum_time[[#This Row],[43]]+laps_times[[#This Row],[44]])</f>
        <v>0.10006261574074075</v>
      </c>
      <c r="BB57" s="10">
        <f>IF(ISBLANK(laps_times[[#This Row],[45]]),"DNF",    rounds_cum_time[[#This Row],[44]]+laps_times[[#This Row],[45]])</f>
        <v>0.1025295138888889</v>
      </c>
      <c r="BC57" s="10">
        <f>IF(ISBLANK(laps_times[[#This Row],[46]]),"DNF",    rounds_cum_time[[#This Row],[45]]+laps_times[[#This Row],[46]])</f>
        <v>0.10502916666666667</v>
      </c>
      <c r="BD57" s="10">
        <f>IF(ISBLANK(laps_times[[#This Row],[47]]),"DNF",    rounds_cum_time[[#This Row],[46]]+laps_times[[#This Row],[47]])</f>
        <v>0.10759837962962963</v>
      </c>
      <c r="BE57" s="10">
        <f>IF(ISBLANK(laps_times[[#This Row],[48]]),"DNF",    rounds_cum_time[[#This Row],[47]]+laps_times[[#This Row],[48]])</f>
        <v>0.11012407407407408</v>
      </c>
      <c r="BF57" s="10">
        <f>IF(ISBLANK(laps_times[[#This Row],[49]]),"DNF",    rounds_cum_time[[#This Row],[48]]+laps_times[[#This Row],[49]])</f>
        <v>0.11268842592592593</v>
      </c>
      <c r="BG57" s="10">
        <f>IF(ISBLANK(laps_times[[#This Row],[50]]),"DNF",    rounds_cum_time[[#This Row],[49]]+laps_times[[#This Row],[50]])</f>
        <v>0.1153037037037037</v>
      </c>
      <c r="BH57" s="10">
        <f>IF(ISBLANK(laps_times[[#This Row],[51]]),"DNF",    rounds_cum_time[[#This Row],[50]]+laps_times[[#This Row],[51]])</f>
        <v>0.11783321759259259</v>
      </c>
      <c r="BI57" s="10">
        <f>IF(ISBLANK(laps_times[[#This Row],[52]]),"DNF",    rounds_cum_time[[#This Row],[51]]+laps_times[[#This Row],[52]])</f>
        <v>0.12040046296296296</v>
      </c>
      <c r="BJ57" s="10">
        <f>IF(ISBLANK(laps_times[[#This Row],[53]]),"DNF",    rounds_cum_time[[#This Row],[52]]+laps_times[[#This Row],[53]])</f>
        <v>0.12291041666666666</v>
      </c>
      <c r="BK57" s="10">
        <f>IF(ISBLANK(laps_times[[#This Row],[54]]),"DNF",    rounds_cum_time[[#This Row],[53]]+laps_times[[#This Row],[54]])</f>
        <v>0.1255212962962963</v>
      </c>
      <c r="BL57" s="10">
        <f>IF(ISBLANK(laps_times[[#This Row],[55]]),"DNF",    rounds_cum_time[[#This Row],[54]]+laps_times[[#This Row],[55]])</f>
        <v>0.1281798611111111</v>
      </c>
      <c r="BM57" s="10">
        <f>IF(ISBLANK(laps_times[[#This Row],[56]]),"DNF",    rounds_cum_time[[#This Row],[55]]+laps_times[[#This Row],[56]])</f>
        <v>0.13087453703703703</v>
      </c>
      <c r="BN57" s="10">
        <f>IF(ISBLANK(laps_times[[#This Row],[57]]),"DNF",    rounds_cum_time[[#This Row],[56]]+laps_times[[#This Row],[57]])</f>
        <v>0.13357384259259258</v>
      </c>
      <c r="BO57" s="10">
        <f>IF(ISBLANK(laps_times[[#This Row],[58]]),"DNF",    rounds_cum_time[[#This Row],[57]]+laps_times[[#This Row],[58]])</f>
        <v>0.13628171296296296</v>
      </c>
      <c r="BP57" s="10">
        <f>IF(ISBLANK(laps_times[[#This Row],[59]]),"DNF",    rounds_cum_time[[#This Row],[58]]+laps_times[[#This Row],[59]])</f>
        <v>0.13894236111111111</v>
      </c>
      <c r="BQ57" s="10">
        <f>IF(ISBLANK(laps_times[[#This Row],[60]]),"DNF",    rounds_cum_time[[#This Row],[59]]+laps_times[[#This Row],[60]])</f>
        <v>0.14154212962962961</v>
      </c>
      <c r="BR57" s="10">
        <f>IF(ISBLANK(laps_times[[#This Row],[61]]),"DNF",    rounds_cum_time[[#This Row],[60]]+laps_times[[#This Row],[61]])</f>
        <v>0.1442037037037037</v>
      </c>
      <c r="BS57" s="10">
        <f>IF(ISBLANK(laps_times[[#This Row],[62]]),"DNF",    rounds_cum_time[[#This Row],[61]]+laps_times[[#This Row],[62]])</f>
        <v>0.14688159722222222</v>
      </c>
      <c r="BT57" s="10">
        <f>IF(ISBLANK(laps_times[[#This Row],[63]]),"DNF",    rounds_cum_time[[#This Row],[62]]+laps_times[[#This Row],[63]])</f>
        <v>0.14937013888888889</v>
      </c>
    </row>
    <row r="58" spans="2:72" x14ac:dyDescent="0.2">
      <c r="B58" s="5">
        <v>53</v>
      </c>
      <c r="C58" s="1">
        <v>26</v>
      </c>
      <c r="D58" s="1" t="s">
        <v>98</v>
      </c>
      <c r="E58" s="3">
        <v>1963</v>
      </c>
      <c r="F58" s="3" t="s">
        <v>38</v>
      </c>
      <c r="G58" s="3">
        <v>8</v>
      </c>
      <c r="H58" s="1" t="s">
        <v>99</v>
      </c>
      <c r="I58" s="18">
        <v>0.14952210648148148</v>
      </c>
      <c r="J58" s="10">
        <f>laps_times[[#This Row],[1]]</f>
        <v>2.6159722222222222E-3</v>
      </c>
      <c r="K58" s="10">
        <f>IF(ISBLANK(laps_times[[#This Row],[2]]),"DNF",    rounds_cum_time[[#This Row],[1]]+laps_times[[#This Row],[2]])</f>
        <v>4.6733796296296298E-3</v>
      </c>
      <c r="L58" s="10">
        <f>IF(ISBLANK(laps_times[[#This Row],[3]]),"DNF",    rounds_cum_time[[#This Row],[2]]+laps_times[[#This Row],[3]])</f>
        <v>6.6961805555555559E-3</v>
      </c>
      <c r="M58" s="10">
        <f>IF(ISBLANK(laps_times[[#This Row],[4]]),"DNF",    rounds_cum_time[[#This Row],[3]]+laps_times[[#This Row],[4]])</f>
        <v>8.7193287037037048E-3</v>
      </c>
      <c r="N58" s="10">
        <f>IF(ISBLANK(laps_times[[#This Row],[5]]),"DNF",    rounds_cum_time[[#This Row],[4]]+laps_times[[#This Row],[5]])</f>
        <v>1.0727546296296298E-2</v>
      </c>
      <c r="O58" s="10">
        <f>IF(ISBLANK(laps_times[[#This Row],[6]]),"DNF",    rounds_cum_time[[#This Row],[5]]+laps_times[[#This Row],[6]])</f>
        <v>1.2729513888888891E-2</v>
      </c>
      <c r="P58" s="10">
        <f>IF(ISBLANK(laps_times[[#This Row],[7]]),"DNF",    rounds_cum_time[[#This Row],[6]]+laps_times[[#This Row],[7]])</f>
        <v>1.4808333333333335E-2</v>
      </c>
      <c r="Q58" s="10">
        <f>IF(ISBLANK(laps_times[[#This Row],[8]]),"DNF",    rounds_cum_time[[#This Row],[7]]+laps_times[[#This Row],[8]])</f>
        <v>1.6919444444444445E-2</v>
      </c>
      <c r="R58" s="10">
        <f>IF(ISBLANK(laps_times[[#This Row],[9]]),"DNF",    rounds_cum_time[[#This Row],[8]]+laps_times[[#This Row],[9]])</f>
        <v>1.8990162037037038E-2</v>
      </c>
      <c r="S58" s="10">
        <f>IF(ISBLANK(laps_times[[#This Row],[10]]),"DNF",    rounds_cum_time[[#This Row],[9]]+laps_times[[#This Row],[10]])</f>
        <v>2.1014930555555558E-2</v>
      </c>
      <c r="T58" s="10">
        <f>IF(ISBLANK(laps_times[[#This Row],[11]]),"DNF",    rounds_cum_time[[#This Row],[10]]+laps_times[[#This Row],[11]])</f>
        <v>2.3100231481481482E-2</v>
      </c>
      <c r="U58" s="10">
        <f>IF(ISBLANK(laps_times[[#This Row],[12]]),"DNF",    rounds_cum_time[[#This Row],[11]]+laps_times[[#This Row],[12]])</f>
        <v>2.5133449074074075E-2</v>
      </c>
      <c r="V58" s="10">
        <f>IF(ISBLANK(laps_times[[#This Row],[13]]),"DNF",    rounds_cum_time[[#This Row],[12]]+laps_times[[#This Row],[13]])</f>
        <v>2.7201967592592594E-2</v>
      </c>
      <c r="W58" s="10">
        <f>IF(ISBLANK(laps_times[[#This Row],[14]]),"DNF",    rounds_cum_time[[#This Row],[13]]+laps_times[[#This Row],[14]])</f>
        <v>2.9283680555555556E-2</v>
      </c>
      <c r="X58" s="10">
        <f>IF(ISBLANK(laps_times[[#This Row],[15]]),"DNF",    rounds_cum_time[[#This Row],[14]]+laps_times[[#This Row],[15]])</f>
        <v>3.1633333333333333E-2</v>
      </c>
      <c r="Y58" s="10">
        <f>IF(ISBLANK(laps_times[[#This Row],[16]]),"DNF",    rounds_cum_time[[#This Row],[15]]+laps_times[[#This Row],[16]])</f>
        <v>3.3684953703703703E-2</v>
      </c>
      <c r="Z58" s="10">
        <f>IF(ISBLANK(laps_times[[#This Row],[17]]),"DNF",    rounds_cum_time[[#This Row],[16]]+laps_times[[#This Row],[17]])</f>
        <v>3.5745023148148147E-2</v>
      </c>
      <c r="AA58" s="10">
        <f>IF(ISBLANK(laps_times[[#This Row],[18]]),"DNF",    rounds_cum_time[[#This Row],[17]]+laps_times[[#This Row],[18]])</f>
        <v>3.7857175925925926E-2</v>
      </c>
      <c r="AB58" s="10">
        <f>IF(ISBLANK(laps_times[[#This Row],[19]]),"DNF",    rounds_cum_time[[#This Row],[18]]+laps_times[[#This Row],[19]])</f>
        <v>4.0018634259259257E-2</v>
      </c>
      <c r="AC58" s="10">
        <f>IF(ISBLANK(laps_times[[#This Row],[20]]),"DNF",    rounds_cum_time[[#This Row],[19]]+laps_times[[#This Row],[20]])</f>
        <v>4.2167824074074073E-2</v>
      </c>
      <c r="AD58" s="10">
        <f>IF(ISBLANK(laps_times[[#This Row],[21]]),"DNF",    rounds_cum_time[[#This Row],[20]]+laps_times[[#This Row],[21]])</f>
        <v>4.4341550925925927E-2</v>
      </c>
      <c r="AE58" s="10">
        <f>IF(ISBLANK(laps_times[[#This Row],[22]]),"DNF",    rounds_cum_time[[#This Row],[21]]+laps_times[[#This Row],[22]])</f>
        <v>4.6482523148148151E-2</v>
      </c>
      <c r="AF58" s="10">
        <f>IF(ISBLANK(laps_times[[#This Row],[23]]),"DNF",    rounds_cum_time[[#This Row],[22]]+laps_times[[#This Row],[23]])</f>
        <v>4.8677083333333336E-2</v>
      </c>
      <c r="AG58" s="10">
        <f>IF(ISBLANK(laps_times[[#This Row],[24]]),"DNF",    rounds_cum_time[[#This Row],[23]]+laps_times[[#This Row],[24]])</f>
        <v>5.0881481481481486E-2</v>
      </c>
      <c r="AH58" s="10">
        <f>IF(ISBLANK(laps_times[[#This Row],[25]]),"DNF",    rounds_cum_time[[#This Row],[24]]+laps_times[[#This Row],[25]])</f>
        <v>5.3171180555555558E-2</v>
      </c>
      <c r="AI58" s="10">
        <f>IF(ISBLANK(laps_times[[#This Row],[26]]),"DNF",    rounds_cum_time[[#This Row],[25]]+laps_times[[#This Row],[26]])</f>
        <v>5.5403472222222222E-2</v>
      </c>
      <c r="AJ58" s="10">
        <f>IF(ISBLANK(laps_times[[#This Row],[27]]),"DNF",    rounds_cum_time[[#This Row],[26]]+laps_times[[#This Row],[27]])</f>
        <v>5.7621296296296295E-2</v>
      </c>
      <c r="AK58" s="10">
        <f>IF(ISBLANK(laps_times[[#This Row],[28]]),"DNF",    rounds_cum_time[[#This Row],[27]]+laps_times[[#This Row],[28]])</f>
        <v>5.9855555555555558E-2</v>
      </c>
      <c r="AL58" s="10">
        <f>IF(ISBLANK(laps_times[[#This Row],[29]]),"DNF",    rounds_cum_time[[#This Row],[28]]+laps_times[[#This Row],[29]])</f>
        <v>6.2046527777777777E-2</v>
      </c>
      <c r="AM58" s="10">
        <f>IF(ISBLANK(laps_times[[#This Row],[30]]),"DNF",    rounds_cum_time[[#This Row],[29]]+laps_times[[#This Row],[30]])</f>
        <v>6.423912037037037E-2</v>
      </c>
      <c r="AN58" s="10">
        <f>IF(ISBLANK(laps_times[[#This Row],[31]]),"DNF",    rounds_cum_time[[#This Row],[30]]+laps_times[[#This Row],[31]])</f>
        <v>6.6441782407407404E-2</v>
      </c>
      <c r="AO58" s="10">
        <f>IF(ISBLANK(laps_times[[#This Row],[32]]),"DNF",    rounds_cum_time[[#This Row],[31]]+laps_times[[#This Row],[32]])</f>
        <v>6.9024074074074071E-2</v>
      </c>
      <c r="AP58" s="10">
        <f>IF(ISBLANK(laps_times[[#This Row],[33]]),"DNF",    rounds_cum_time[[#This Row],[32]]+laps_times[[#This Row],[33]])</f>
        <v>7.1535069444444446E-2</v>
      </c>
      <c r="AQ58" s="10">
        <f>IF(ISBLANK(laps_times[[#This Row],[34]]),"DNF",    rounds_cum_time[[#This Row],[33]]+laps_times[[#This Row],[34]])</f>
        <v>7.400810185185186E-2</v>
      </c>
      <c r="AR58" s="10">
        <f>IF(ISBLANK(laps_times[[#This Row],[35]]),"DNF",    rounds_cum_time[[#This Row],[34]]+laps_times[[#This Row],[35]])</f>
        <v>7.6395254629629636E-2</v>
      </c>
      <c r="AS58" s="10">
        <f>IF(ISBLANK(laps_times[[#This Row],[36]]),"DNF",    rounds_cum_time[[#This Row],[35]]+laps_times[[#This Row],[36]])</f>
        <v>7.8776620370370379E-2</v>
      </c>
      <c r="AT58" s="10">
        <f>IF(ISBLANK(laps_times[[#This Row],[37]]),"DNF",    rounds_cum_time[[#This Row],[36]]+laps_times[[#This Row],[37]])</f>
        <v>8.152465277777779E-2</v>
      </c>
      <c r="AU58" s="10">
        <f>IF(ISBLANK(laps_times[[#This Row],[38]]),"DNF",    rounds_cum_time[[#This Row],[37]]+laps_times[[#This Row],[38]])</f>
        <v>8.4026967592592608E-2</v>
      </c>
      <c r="AV58" s="10">
        <f>IF(ISBLANK(laps_times[[#This Row],[39]]),"DNF",    rounds_cum_time[[#This Row],[38]]+laps_times[[#This Row],[39]])</f>
        <v>8.690011574074076E-2</v>
      </c>
      <c r="AW58" s="10">
        <f>IF(ISBLANK(laps_times[[#This Row],[40]]),"DNF",    rounds_cum_time[[#This Row],[39]]+laps_times[[#This Row],[40]])</f>
        <v>8.9490277777777794E-2</v>
      </c>
      <c r="AX58" s="10">
        <f>IF(ISBLANK(laps_times[[#This Row],[41]]),"DNF",    rounds_cum_time[[#This Row],[40]]+laps_times[[#This Row],[41]])</f>
        <v>9.1865393518518537E-2</v>
      </c>
      <c r="AY58" s="10">
        <f>IF(ISBLANK(laps_times[[#This Row],[42]]),"DNF",    rounds_cum_time[[#This Row],[41]]+laps_times[[#This Row],[42]])</f>
        <v>9.4621296296296314E-2</v>
      </c>
      <c r="AZ58" s="10">
        <f>IF(ISBLANK(laps_times[[#This Row],[43]]),"DNF",    rounds_cum_time[[#This Row],[42]]+laps_times[[#This Row],[43]])</f>
        <v>9.7259953703703717E-2</v>
      </c>
      <c r="BA58" s="10">
        <f>IF(ISBLANK(laps_times[[#This Row],[44]]),"DNF",    rounds_cum_time[[#This Row],[43]]+laps_times[[#This Row],[44]])</f>
        <v>9.9752893518518529E-2</v>
      </c>
      <c r="BB58" s="10">
        <f>IF(ISBLANK(laps_times[[#This Row],[45]]),"DNF",    rounds_cum_time[[#This Row],[44]]+laps_times[[#This Row],[45]])</f>
        <v>0.10231909722222224</v>
      </c>
      <c r="BC58" s="10">
        <f>IF(ISBLANK(laps_times[[#This Row],[46]]),"DNF",    rounds_cum_time[[#This Row],[45]]+laps_times[[#This Row],[46]])</f>
        <v>0.10491817129629631</v>
      </c>
      <c r="BD58" s="10">
        <f>IF(ISBLANK(laps_times[[#This Row],[47]]),"DNF",    rounds_cum_time[[#This Row],[46]]+laps_times[[#This Row],[47]])</f>
        <v>0.10761226851851853</v>
      </c>
      <c r="BE58" s="10">
        <f>IF(ISBLANK(laps_times[[#This Row],[48]]),"DNF",    rounds_cum_time[[#This Row],[47]]+laps_times[[#This Row],[48]])</f>
        <v>0.11012453703703705</v>
      </c>
      <c r="BF58" s="10">
        <f>IF(ISBLANK(laps_times[[#This Row],[49]]),"DNF",    rounds_cum_time[[#This Row],[48]]+laps_times[[#This Row],[49]])</f>
        <v>0.11275787037037038</v>
      </c>
      <c r="BG58" s="10">
        <f>IF(ISBLANK(laps_times[[#This Row],[50]]),"DNF",    rounds_cum_time[[#This Row],[49]]+laps_times[[#This Row],[50]])</f>
        <v>0.11524074074074075</v>
      </c>
      <c r="BH58" s="10">
        <f>IF(ISBLANK(laps_times[[#This Row],[51]]),"DNF",    rounds_cum_time[[#This Row],[50]]+laps_times[[#This Row],[51]])</f>
        <v>0.11767905092592594</v>
      </c>
      <c r="BI58" s="10">
        <f>IF(ISBLANK(laps_times[[#This Row],[52]]),"DNF",    rounds_cum_time[[#This Row],[51]]+laps_times[[#This Row],[52]])</f>
        <v>0.12056712962962965</v>
      </c>
      <c r="BJ58" s="10">
        <f>IF(ISBLANK(laps_times[[#This Row],[53]]),"DNF",    rounds_cum_time[[#This Row],[52]]+laps_times[[#This Row],[53]])</f>
        <v>0.12309108796296299</v>
      </c>
      <c r="BK58" s="10">
        <f>IF(ISBLANK(laps_times[[#This Row],[54]]),"DNF",    rounds_cum_time[[#This Row],[53]]+laps_times[[#This Row],[54]])</f>
        <v>0.12620300925925929</v>
      </c>
      <c r="BL58" s="10">
        <f>IF(ISBLANK(laps_times[[#This Row],[55]]),"DNF",    rounds_cum_time[[#This Row],[54]]+laps_times[[#This Row],[55]])</f>
        <v>0.12920034722222226</v>
      </c>
      <c r="BM58" s="10">
        <f>IF(ISBLANK(laps_times[[#This Row],[56]]),"DNF",    rounds_cum_time[[#This Row],[55]]+laps_times[[#This Row],[56]])</f>
        <v>0.13183055555555559</v>
      </c>
      <c r="BN58" s="10">
        <f>IF(ISBLANK(laps_times[[#This Row],[57]]),"DNF",    rounds_cum_time[[#This Row],[56]]+laps_times[[#This Row],[57]])</f>
        <v>0.13506145833333336</v>
      </c>
      <c r="BO58" s="10">
        <f>IF(ISBLANK(laps_times[[#This Row],[58]]),"DNF",    rounds_cum_time[[#This Row],[57]]+laps_times[[#This Row],[58]])</f>
        <v>0.13756875000000002</v>
      </c>
      <c r="BP58" s="10">
        <f>IF(ISBLANK(laps_times[[#This Row],[59]]),"DNF",    rounds_cum_time[[#This Row],[58]]+laps_times[[#This Row],[59]])</f>
        <v>0.14007824074074077</v>
      </c>
      <c r="BQ58" s="10">
        <f>IF(ISBLANK(laps_times[[#This Row],[60]]),"DNF",    rounds_cum_time[[#This Row],[59]]+laps_times[[#This Row],[60]])</f>
        <v>0.14255879629629634</v>
      </c>
      <c r="BR58" s="10">
        <f>IF(ISBLANK(laps_times[[#This Row],[61]]),"DNF",    rounds_cum_time[[#This Row],[60]]+laps_times[[#This Row],[61]])</f>
        <v>0.14494201388888892</v>
      </c>
      <c r="BS58" s="10">
        <f>IF(ISBLANK(laps_times[[#This Row],[62]]),"DNF",    rounds_cum_time[[#This Row],[61]]+laps_times[[#This Row],[62]])</f>
        <v>0.1472984953703704</v>
      </c>
      <c r="BT58" s="10">
        <f>IF(ISBLANK(laps_times[[#This Row],[63]]),"DNF",    rounds_cum_time[[#This Row],[62]]+laps_times[[#This Row],[63]])</f>
        <v>0.14952280092592596</v>
      </c>
    </row>
    <row r="59" spans="2:72" x14ac:dyDescent="0.2">
      <c r="B59" s="5">
        <v>54</v>
      </c>
      <c r="C59" s="1">
        <v>53</v>
      </c>
      <c r="D59" s="1" t="s">
        <v>100</v>
      </c>
      <c r="E59" s="3">
        <v>1958</v>
      </c>
      <c r="F59" s="3" t="s">
        <v>38</v>
      </c>
      <c r="G59" s="3">
        <v>9</v>
      </c>
      <c r="H59" s="1" t="s">
        <v>47</v>
      </c>
      <c r="I59" s="18">
        <v>0.14986122685185185</v>
      </c>
      <c r="J59" s="10">
        <f>laps_times[[#This Row],[1]]</f>
        <v>2.7805555555555552E-3</v>
      </c>
      <c r="K59" s="10">
        <f>IF(ISBLANK(laps_times[[#This Row],[2]]),"DNF",    rounds_cum_time[[#This Row],[1]]+laps_times[[#This Row],[2]])</f>
        <v>4.9910879629629628E-3</v>
      </c>
      <c r="L59" s="10">
        <f>IF(ISBLANK(laps_times[[#This Row],[3]]),"DNF",    rounds_cum_time[[#This Row],[2]]+laps_times[[#This Row],[3]])</f>
        <v>7.2472222222222226E-3</v>
      </c>
      <c r="M59" s="10">
        <f>IF(ISBLANK(laps_times[[#This Row],[4]]),"DNF",    rounds_cum_time[[#This Row],[3]]+laps_times[[#This Row],[4]])</f>
        <v>9.541087962962963E-3</v>
      </c>
      <c r="N59" s="10">
        <f>IF(ISBLANK(laps_times[[#This Row],[5]]),"DNF",    rounds_cum_time[[#This Row],[4]]+laps_times[[#This Row],[5]])</f>
        <v>1.1830439814814814E-2</v>
      </c>
      <c r="O59" s="10">
        <f>IF(ISBLANK(laps_times[[#This Row],[6]]),"DNF",    rounds_cum_time[[#This Row],[5]]+laps_times[[#This Row],[6]])</f>
        <v>1.4105671296296297E-2</v>
      </c>
      <c r="P59" s="10">
        <f>IF(ISBLANK(laps_times[[#This Row],[7]]),"DNF",    rounds_cum_time[[#This Row],[6]]+laps_times[[#This Row],[7]])</f>
        <v>1.6357060185185186E-2</v>
      </c>
      <c r="Q59" s="10">
        <f>IF(ISBLANK(laps_times[[#This Row],[8]]),"DNF",    rounds_cum_time[[#This Row],[7]]+laps_times[[#This Row],[8]])</f>
        <v>1.8609837962962963E-2</v>
      </c>
      <c r="R59" s="10">
        <f>IF(ISBLANK(laps_times[[#This Row],[9]]),"DNF",    rounds_cum_time[[#This Row],[8]]+laps_times[[#This Row],[9]])</f>
        <v>2.0900347222222223E-2</v>
      </c>
      <c r="S59" s="10">
        <f>IF(ISBLANK(laps_times[[#This Row],[10]]),"DNF",    rounds_cum_time[[#This Row],[9]]+laps_times[[#This Row],[10]])</f>
        <v>2.3158217592592595E-2</v>
      </c>
      <c r="T59" s="10">
        <f>IF(ISBLANK(laps_times[[#This Row],[11]]),"DNF",    rounds_cum_time[[#This Row],[10]]+laps_times[[#This Row],[11]])</f>
        <v>2.5420949074074075E-2</v>
      </c>
      <c r="U59" s="10">
        <f>IF(ISBLANK(laps_times[[#This Row],[12]]),"DNF",    rounds_cum_time[[#This Row],[11]]+laps_times[[#This Row],[12]])</f>
        <v>2.7713078703703705E-2</v>
      </c>
      <c r="V59" s="10">
        <f>IF(ISBLANK(laps_times[[#This Row],[13]]),"DNF",    rounds_cum_time[[#This Row],[12]]+laps_times[[#This Row],[13]])</f>
        <v>2.9981597222222222E-2</v>
      </c>
      <c r="W59" s="10">
        <f>IF(ISBLANK(laps_times[[#This Row],[14]]),"DNF",    rounds_cum_time[[#This Row],[13]]+laps_times[[#This Row],[14]])</f>
        <v>3.2251504629629626E-2</v>
      </c>
      <c r="X59" s="10">
        <f>IF(ISBLANK(laps_times[[#This Row],[15]]),"DNF",    rounds_cum_time[[#This Row],[14]]+laps_times[[#This Row],[15]])</f>
        <v>3.4560416666666663E-2</v>
      </c>
      <c r="Y59" s="10">
        <f>IF(ISBLANK(laps_times[[#This Row],[16]]),"DNF",    rounds_cum_time[[#This Row],[15]]+laps_times[[#This Row],[16]])</f>
        <v>3.684548611111111E-2</v>
      </c>
      <c r="Z59" s="10">
        <f>IF(ISBLANK(laps_times[[#This Row],[17]]),"DNF",    rounds_cum_time[[#This Row],[16]]+laps_times[[#This Row],[17]])</f>
        <v>3.9100694444444445E-2</v>
      </c>
      <c r="AA59" s="10">
        <f>IF(ISBLANK(laps_times[[#This Row],[18]]),"DNF",    rounds_cum_time[[#This Row],[17]]+laps_times[[#This Row],[18]])</f>
        <v>4.1455555555555558E-2</v>
      </c>
      <c r="AB59" s="10">
        <f>IF(ISBLANK(laps_times[[#This Row],[19]]),"DNF",    rounds_cum_time[[#This Row],[18]]+laps_times[[#This Row],[19]])</f>
        <v>4.377800925925926E-2</v>
      </c>
      <c r="AC59" s="10">
        <f>IF(ISBLANK(laps_times[[#This Row],[20]]),"DNF",    rounds_cum_time[[#This Row],[19]]+laps_times[[#This Row],[20]])</f>
        <v>4.6041435185185185E-2</v>
      </c>
      <c r="AD59" s="10">
        <f>IF(ISBLANK(laps_times[[#This Row],[21]]),"DNF",    rounds_cum_time[[#This Row],[20]]+laps_times[[#This Row],[21]])</f>
        <v>4.8277430555555556E-2</v>
      </c>
      <c r="AE59" s="10">
        <f>IF(ISBLANK(laps_times[[#This Row],[22]]),"DNF",    rounds_cum_time[[#This Row],[21]]+laps_times[[#This Row],[22]])</f>
        <v>5.0550462962962964E-2</v>
      </c>
      <c r="AF59" s="10">
        <f>IF(ISBLANK(laps_times[[#This Row],[23]]),"DNF",    rounds_cum_time[[#This Row],[22]]+laps_times[[#This Row],[23]])</f>
        <v>5.2815046296296297E-2</v>
      </c>
      <c r="AG59" s="10">
        <f>IF(ISBLANK(laps_times[[#This Row],[24]]),"DNF",    rounds_cum_time[[#This Row],[23]]+laps_times[[#This Row],[24]])</f>
        <v>5.5076041666666666E-2</v>
      </c>
      <c r="AH59" s="10">
        <f>IF(ISBLANK(laps_times[[#This Row],[25]]),"DNF",    rounds_cum_time[[#This Row],[24]]+laps_times[[#This Row],[25]])</f>
        <v>5.7368865740740738E-2</v>
      </c>
      <c r="AI59" s="10">
        <f>IF(ISBLANK(laps_times[[#This Row],[26]]),"DNF",    rounds_cum_time[[#This Row],[25]]+laps_times[[#This Row],[26]])</f>
        <v>5.9696064814814813E-2</v>
      </c>
      <c r="AJ59" s="10">
        <f>IF(ISBLANK(laps_times[[#This Row],[27]]),"DNF",    rounds_cum_time[[#This Row],[26]]+laps_times[[#This Row],[27]])</f>
        <v>6.2158912037037037E-2</v>
      </c>
      <c r="AK59" s="10">
        <f>IF(ISBLANK(laps_times[[#This Row],[28]]),"DNF",    rounds_cum_time[[#This Row],[27]]+laps_times[[#This Row],[28]])</f>
        <v>6.4441550925925919E-2</v>
      </c>
      <c r="AL59" s="10">
        <f>IF(ISBLANK(laps_times[[#This Row],[29]]),"DNF",    rounds_cum_time[[#This Row],[28]]+laps_times[[#This Row],[29]])</f>
        <v>6.6713078703703702E-2</v>
      </c>
      <c r="AM59" s="10">
        <f>IF(ISBLANK(laps_times[[#This Row],[30]]),"DNF",    rounds_cum_time[[#This Row],[29]]+laps_times[[#This Row],[30]])</f>
        <v>6.902141203703703E-2</v>
      </c>
      <c r="AN59" s="10">
        <f>IF(ISBLANK(laps_times[[#This Row],[31]]),"DNF",    rounds_cum_time[[#This Row],[30]]+laps_times[[#This Row],[31]])</f>
        <v>7.142407407407407E-2</v>
      </c>
      <c r="AO59" s="10">
        <f>IF(ISBLANK(laps_times[[#This Row],[32]]),"DNF",    rounds_cum_time[[#This Row],[31]]+laps_times[[#This Row],[32]])</f>
        <v>7.3778356481481483E-2</v>
      </c>
      <c r="AP59" s="10">
        <f>IF(ISBLANK(laps_times[[#This Row],[33]]),"DNF",    rounds_cum_time[[#This Row],[32]]+laps_times[[#This Row],[33]])</f>
        <v>7.6133912037037038E-2</v>
      </c>
      <c r="AQ59" s="10">
        <f>IF(ISBLANK(laps_times[[#This Row],[34]]),"DNF",    rounds_cum_time[[#This Row],[33]]+laps_times[[#This Row],[34]])</f>
        <v>7.848368055555556E-2</v>
      </c>
      <c r="AR59" s="10">
        <f>IF(ISBLANK(laps_times[[#This Row],[35]]),"DNF",    rounds_cum_time[[#This Row],[34]]+laps_times[[#This Row],[35]])</f>
        <v>8.0952546296296307E-2</v>
      </c>
      <c r="AS59" s="10">
        <f>IF(ISBLANK(laps_times[[#This Row],[36]]),"DNF",    rounds_cum_time[[#This Row],[35]]+laps_times[[#This Row],[36]])</f>
        <v>8.3268865740740758E-2</v>
      </c>
      <c r="AT59" s="10">
        <f>IF(ISBLANK(laps_times[[#This Row],[37]]),"DNF",    rounds_cum_time[[#This Row],[36]]+laps_times[[#This Row],[37]])</f>
        <v>8.56008101851852E-2</v>
      </c>
      <c r="AU59" s="10">
        <f>IF(ISBLANK(laps_times[[#This Row],[38]]),"DNF",    rounds_cum_time[[#This Row],[37]]+laps_times[[#This Row],[38]])</f>
        <v>8.7951388888888898E-2</v>
      </c>
      <c r="AV59" s="10">
        <f>IF(ISBLANK(laps_times[[#This Row],[39]]),"DNF",    rounds_cum_time[[#This Row],[38]]+laps_times[[#This Row],[39]])</f>
        <v>9.0302893518518529E-2</v>
      </c>
      <c r="AW59" s="10">
        <f>IF(ISBLANK(laps_times[[#This Row],[40]]),"DNF",    rounds_cum_time[[#This Row],[39]]+laps_times[[#This Row],[40]])</f>
        <v>9.2976967592592608E-2</v>
      </c>
      <c r="AX59" s="10">
        <f>IF(ISBLANK(laps_times[[#This Row],[41]]),"DNF",    rounds_cum_time[[#This Row],[40]]+laps_times[[#This Row],[41]])</f>
        <v>9.533229166666668E-2</v>
      </c>
      <c r="AY59" s="10">
        <f>IF(ISBLANK(laps_times[[#This Row],[42]]),"DNF",    rounds_cum_time[[#This Row],[41]]+laps_times[[#This Row],[42]])</f>
        <v>9.7639467592592608E-2</v>
      </c>
      <c r="AZ59" s="10">
        <f>IF(ISBLANK(laps_times[[#This Row],[43]]),"DNF",    rounds_cum_time[[#This Row],[42]]+laps_times[[#This Row],[43]])</f>
        <v>9.9976736111111131E-2</v>
      </c>
      <c r="BA59" s="10">
        <f>IF(ISBLANK(laps_times[[#This Row],[44]]),"DNF",    rounds_cum_time[[#This Row],[43]]+laps_times[[#This Row],[44]])</f>
        <v>0.10230138888888891</v>
      </c>
      <c r="BB59" s="10">
        <f>IF(ISBLANK(laps_times[[#This Row],[45]]),"DNF",    rounds_cum_time[[#This Row],[44]]+laps_times[[#This Row],[45]])</f>
        <v>0.10468761574074077</v>
      </c>
      <c r="BC59" s="10">
        <f>IF(ISBLANK(laps_times[[#This Row],[46]]),"DNF",    rounds_cum_time[[#This Row],[45]]+laps_times[[#This Row],[46]])</f>
        <v>0.10732083333333337</v>
      </c>
      <c r="BD59" s="10">
        <f>IF(ISBLANK(laps_times[[#This Row],[47]]),"DNF",    rounds_cum_time[[#This Row],[46]]+laps_times[[#This Row],[47]])</f>
        <v>0.10971793981481484</v>
      </c>
      <c r="BE59" s="10">
        <f>IF(ISBLANK(laps_times[[#This Row],[48]]),"DNF",    rounds_cum_time[[#This Row],[47]]+laps_times[[#This Row],[48]])</f>
        <v>0.11220995370370374</v>
      </c>
      <c r="BF59" s="10">
        <f>IF(ISBLANK(laps_times[[#This Row],[49]]),"DNF",    rounds_cum_time[[#This Row],[48]]+laps_times[[#This Row],[49]])</f>
        <v>0.11467615740740744</v>
      </c>
      <c r="BG59" s="10">
        <f>IF(ISBLANK(laps_times[[#This Row],[50]]),"DNF",    rounds_cum_time[[#This Row],[49]]+laps_times[[#This Row],[50]])</f>
        <v>0.11711076388888893</v>
      </c>
      <c r="BH59" s="10">
        <f>IF(ISBLANK(laps_times[[#This Row],[51]]),"DNF",    rounds_cum_time[[#This Row],[50]]+laps_times[[#This Row],[51]])</f>
        <v>0.11955428240740745</v>
      </c>
      <c r="BI59" s="10">
        <f>IF(ISBLANK(laps_times[[#This Row],[52]]),"DNF",    rounds_cum_time[[#This Row],[51]]+laps_times[[#This Row],[52]])</f>
        <v>0.12204375000000005</v>
      </c>
      <c r="BJ59" s="10">
        <f>IF(ISBLANK(laps_times[[#This Row],[53]]),"DNF",    rounds_cum_time[[#This Row],[52]]+laps_times[[#This Row],[53]])</f>
        <v>0.12448541666666671</v>
      </c>
      <c r="BK59" s="10">
        <f>IF(ISBLANK(laps_times[[#This Row],[54]]),"DNF",    rounds_cum_time[[#This Row],[53]]+laps_times[[#This Row],[54]])</f>
        <v>0.12701365740740744</v>
      </c>
      <c r="BL59" s="10">
        <f>IF(ISBLANK(laps_times[[#This Row],[55]]),"DNF",    rounds_cum_time[[#This Row],[54]]+laps_times[[#This Row],[55]])</f>
        <v>0.12977476851851855</v>
      </c>
      <c r="BM59" s="10">
        <f>IF(ISBLANK(laps_times[[#This Row],[56]]),"DNF",    rounds_cum_time[[#This Row],[55]]+laps_times[[#This Row],[56]])</f>
        <v>0.13240486111111113</v>
      </c>
      <c r="BN59" s="10">
        <f>IF(ISBLANK(laps_times[[#This Row],[57]]),"DNF",    rounds_cum_time[[#This Row],[56]]+laps_times[[#This Row],[57]])</f>
        <v>0.13502141203703705</v>
      </c>
      <c r="BO59" s="10">
        <f>IF(ISBLANK(laps_times[[#This Row],[58]]),"DNF",    rounds_cum_time[[#This Row],[57]]+laps_times[[#This Row],[58]])</f>
        <v>0.13756296296296297</v>
      </c>
      <c r="BP59" s="10">
        <f>IF(ISBLANK(laps_times[[#This Row],[59]]),"DNF",    rounds_cum_time[[#This Row],[58]]+laps_times[[#This Row],[59]])</f>
        <v>0.1401101851851852</v>
      </c>
      <c r="BQ59" s="10">
        <f>IF(ISBLANK(laps_times[[#This Row],[60]]),"DNF",    rounds_cum_time[[#This Row],[59]]+laps_times[[#This Row],[60]])</f>
        <v>0.1425832175925926</v>
      </c>
      <c r="BR59" s="10">
        <f>IF(ISBLANK(laps_times[[#This Row],[61]]),"DNF",    rounds_cum_time[[#This Row],[60]]+laps_times[[#This Row],[61]])</f>
        <v>0.1450400462962963</v>
      </c>
      <c r="BS59" s="10">
        <f>IF(ISBLANK(laps_times[[#This Row],[62]]),"DNF",    rounds_cum_time[[#This Row],[61]]+laps_times[[#This Row],[62]])</f>
        <v>0.14744085648148147</v>
      </c>
      <c r="BT59" s="10">
        <f>IF(ISBLANK(laps_times[[#This Row],[63]]),"DNF",    rounds_cum_time[[#This Row],[62]]+laps_times[[#This Row],[63]])</f>
        <v>0.14986134259259259</v>
      </c>
    </row>
    <row r="60" spans="2:72" x14ac:dyDescent="0.2">
      <c r="B60" s="5">
        <v>55</v>
      </c>
      <c r="C60" s="1">
        <v>70</v>
      </c>
      <c r="D60" s="1" t="s">
        <v>101</v>
      </c>
      <c r="E60" s="3">
        <v>1978</v>
      </c>
      <c r="F60" s="3" t="s">
        <v>8</v>
      </c>
      <c r="G60" s="3">
        <v>19</v>
      </c>
      <c r="H60" s="1" t="s">
        <v>102</v>
      </c>
      <c r="I60" s="18">
        <v>0.14988020833333335</v>
      </c>
      <c r="J60" s="10">
        <f>laps_times[[#This Row],[1]]</f>
        <v>2.6684027777777778E-3</v>
      </c>
      <c r="K60" s="10">
        <f>IF(ISBLANK(laps_times[[#This Row],[2]]),"DNF",    rounds_cum_time[[#This Row],[1]]+laps_times[[#This Row],[2]])</f>
        <v>4.7788194444444449E-3</v>
      </c>
      <c r="L60" s="10">
        <f>IF(ISBLANK(laps_times[[#This Row],[3]]),"DNF",    rounds_cum_time[[#This Row],[2]]+laps_times[[#This Row],[3]])</f>
        <v>6.8280092592592594E-3</v>
      </c>
      <c r="M60" s="10">
        <f>IF(ISBLANK(laps_times[[#This Row],[4]]),"DNF",    rounds_cum_time[[#This Row],[3]]+laps_times[[#This Row],[4]])</f>
        <v>8.9363425925925929E-3</v>
      </c>
      <c r="N60" s="10">
        <f>IF(ISBLANK(laps_times[[#This Row],[5]]),"DNF",    rounds_cum_time[[#This Row],[4]]+laps_times[[#This Row],[5]])</f>
        <v>1.1062847222222222E-2</v>
      </c>
      <c r="O60" s="10">
        <f>IF(ISBLANK(laps_times[[#This Row],[6]]),"DNF",    rounds_cum_time[[#This Row],[5]]+laps_times[[#This Row],[6]])</f>
        <v>1.3166087962962963E-2</v>
      </c>
      <c r="P60" s="10">
        <f>IF(ISBLANK(laps_times[[#This Row],[7]]),"DNF",    rounds_cum_time[[#This Row],[6]]+laps_times[[#This Row],[7]])</f>
        <v>1.5291550925925925E-2</v>
      </c>
      <c r="Q60" s="10">
        <f>IF(ISBLANK(laps_times[[#This Row],[8]]),"DNF",    rounds_cum_time[[#This Row],[7]]+laps_times[[#This Row],[8]])</f>
        <v>1.7427083333333333E-2</v>
      </c>
      <c r="R60" s="10">
        <f>IF(ISBLANK(laps_times[[#This Row],[9]]),"DNF",    rounds_cum_time[[#This Row],[8]]+laps_times[[#This Row],[9]])</f>
        <v>1.9550925925925926E-2</v>
      </c>
      <c r="S60" s="10">
        <f>IF(ISBLANK(laps_times[[#This Row],[10]]),"DNF",    rounds_cum_time[[#This Row],[9]]+laps_times[[#This Row],[10]])</f>
        <v>2.1656481481481481E-2</v>
      </c>
      <c r="T60" s="10">
        <f>IF(ISBLANK(laps_times[[#This Row],[11]]),"DNF",    rounds_cum_time[[#This Row],[10]]+laps_times[[#This Row],[11]])</f>
        <v>2.3801504629629631E-2</v>
      </c>
      <c r="U60" s="10">
        <f>IF(ISBLANK(laps_times[[#This Row],[12]]),"DNF",    rounds_cum_time[[#This Row],[11]]+laps_times[[#This Row],[12]])</f>
        <v>2.5919675925925926E-2</v>
      </c>
      <c r="V60" s="10">
        <f>IF(ISBLANK(laps_times[[#This Row],[13]]),"DNF",    rounds_cum_time[[#This Row],[12]]+laps_times[[#This Row],[13]])</f>
        <v>2.8073726851851853E-2</v>
      </c>
      <c r="W60" s="10">
        <f>IF(ISBLANK(laps_times[[#This Row],[14]]),"DNF",    rounds_cum_time[[#This Row],[13]]+laps_times[[#This Row],[14]])</f>
        <v>3.0247106481481482E-2</v>
      </c>
      <c r="X60" s="10">
        <f>IF(ISBLANK(laps_times[[#This Row],[15]]),"DNF",    rounds_cum_time[[#This Row],[14]]+laps_times[[#This Row],[15]])</f>
        <v>3.2441666666666667E-2</v>
      </c>
      <c r="Y60" s="10">
        <f>IF(ISBLANK(laps_times[[#This Row],[16]]),"DNF",    rounds_cum_time[[#This Row],[15]]+laps_times[[#This Row],[16]])</f>
        <v>3.4578935185185185E-2</v>
      </c>
      <c r="Z60" s="10">
        <f>IF(ISBLANK(laps_times[[#This Row],[17]]),"DNF",    rounds_cum_time[[#This Row],[16]]+laps_times[[#This Row],[17]])</f>
        <v>3.6833912037037037E-2</v>
      </c>
      <c r="AA60" s="10">
        <f>IF(ISBLANK(laps_times[[#This Row],[18]]),"DNF",    rounds_cum_time[[#This Row],[17]]+laps_times[[#This Row],[18]])</f>
        <v>3.9004861111111108E-2</v>
      </c>
      <c r="AB60" s="10">
        <f>IF(ISBLANK(laps_times[[#This Row],[19]]),"DNF",    rounds_cum_time[[#This Row],[18]]+laps_times[[#This Row],[19]])</f>
        <v>4.1286689814814814E-2</v>
      </c>
      <c r="AC60" s="10">
        <f>IF(ISBLANK(laps_times[[#This Row],[20]]),"DNF",    rounds_cum_time[[#This Row],[19]]+laps_times[[#This Row],[20]])</f>
        <v>4.3557870370370372E-2</v>
      </c>
      <c r="AD60" s="10">
        <f>IF(ISBLANK(laps_times[[#This Row],[21]]),"DNF",    rounds_cum_time[[#This Row],[20]]+laps_times[[#This Row],[21]])</f>
        <v>4.5813078703703707E-2</v>
      </c>
      <c r="AE60" s="10">
        <f>IF(ISBLANK(laps_times[[#This Row],[22]]),"DNF",    rounds_cum_time[[#This Row],[21]]+laps_times[[#This Row],[22]])</f>
        <v>4.8023032407407407E-2</v>
      </c>
      <c r="AF60" s="10">
        <f>IF(ISBLANK(laps_times[[#This Row],[23]]),"DNF",    rounds_cum_time[[#This Row],[22]]+laps_times[[#This Row],[23]])</f>
        <v>5.0248379629629629E-2</v>
      </c>
      <c r="AG60" s="10">
        <f>IF(ISBLANK(laps_times[[#This Row],[24]]),"DNF",    rounds_cum_time[[#This Row],[23]]+laps_times[[#This Row],[24]])</f>
        <v>5.2471412037037035E-2</v>
      </c>
      <c r="AH60" s="10">
        <f>IF(ISBLANK(laps_times[[#This Row],[25]]),"DNF",    rounds_cum_time[[#This Row],[24]]+laps_times[[#This Row],[25]])</f>
        <v>5.4698611111111108E-2</v>
      </c>
      <c r="AI60" s="10">
        <f>IF(ISBLANK(laps_times[[#This Row],[26]]),"DNF",    rounds_cum_time[[#This Row],[25]]+laps_times[[#This Row],[26]])</f>
        <v>5.6944907407407402E-2</v>
      </c>
      <c r="AJ60" s="10">
        <f>IF(ISBLANK(laps_times[[#This Row],[27]]),"DNF",    rounds_cum_time[[#This Row],[26]]+laps_times[[#This Row],[27]])</f>
        <v>5.9159259259259252E-2</v>
      </c>
      <c r="AK60" s="10">
        <f>IF(ISBLANK(laps_times[[#This Row],[28]]),"DNF",    rounds_cum_time[[#This Row],[27]]+laps_times[[#This Row],[28]])</f>
        <v>6.1375347222222217E-2</v>
      </c>
      <c r="AL60" s="10">
        <f>IF(ISBLANK(laps_times[[#This Row],[29]]),"DNF",    rounds_cum_time[[#This Row],[28]]+laps_times[[#This Row],[29]])</f>
        <v>6.3650925925925916E-2</v>
      </c>
      <c r="AM60" s="10">
        <f>IF(ISBLANK(laps_times[[#This Row],[30]]),"DNF",    rounds_cum_time[[#This Row],[29]]+laps_times[[#This Row],[30]])</f>
        <v>6.5995138888888874E-2</v>
      </c>
      <c r="AN60" s="10">
        <f>IF(ISBLANK(laps_times[[#This Row],[31]]),"DNF",    rounds_cum_time[[#This Row],[30]]+laps_times[[#This Row],[31]])</f>
        <v>6.8296296296296286E-2</v>
      </c>
      <c r="AO60" s="10">
        <f>IF(ISBLANK(laps_times[[#This Row],[32]]),"DNF",    rounds_cum_time[[#This Row],[31]]+laps_times[[#This Row],[32]])</f>
        <v>7.061030092592592E-2</v>
      </c>
      <c r="AP60" s="10">
        <f>IF(ISBLANK(laps_times[[#This Row],[33]]),"DNF",    rounds_cum_time[[#This Row],[32]]+laps_times[[#This Row],[33]])</f>
        <v>7.2906365740740733E-2</v>
      </c>
      <c r="AQ60" s="10">
        <f>IF(ISBLANK(laps_times[[#This Row],[34]]),"DNF",    rounds_cum_time[[#This Row],[33]]+laps_times[[#This Row],[34]])</f>
        <v>7.5297453703703693E-2</v>
      </c>
      <c r="AR60" s="10">
        <f>IF(ISBLANK(laps_times[[#This Row],[35]]),"DNF",    rounds_cum_time[[#This Row],[34]]+laps_times[[#This Row],[35]])</f>
        <v>7.7714930555555548E-2</v>
      </c>
      <c r="AS60" s="10">
        <f>IF(ISBLANK(laps_times[[#This Row],[36]]),"DNF",    rounds_cum_time[[#This Row],[35]]+laps_times[[#This Row],[36]])</f>
        <v>8.0182407407407397E-2</v>
      </c>
      <c r="AT60" s="10">
        <f>IF(ISBLANK(laps_times[[#This Row],[37]]),"DNF",    rounds_cum_time[[#This Row],[36]]+laps_times[[#This Row],[37]])</f>
        <v>8.2623842592592575E-2</v>
      </c>
      <c r="AU60" s="10">
        <f>IF(ISBLANK(laps_times[[#This Row],[38]]),"DNF",    rounds_cum_time[[#This Row],[37]]+laps_times[[#This Row],[38]])</f>
        <v>8.5046990740740722E-2</v>
      </c>
      <c r="AV60" s="10">
        <f>IF(ISBLANK(laps_times[[#This Row],[39]]),"DNF",    rounds_cum_time[[#This Row],[38]]+laps_times[[#This Row],[39]])</f>
        <v>8.74747685185185E-2</v>
      </c>
      <c r="AW60" s="10">
        <f>IF(ISBLANK(laps_times[[#This Row],[40]]),"DNF",    rounds_cum_time[[#This Row],[39]]+laps_times[[#This Row],[40]])</f>
        <v>8.9889467592592573E-2</v>
      </c>
      <c r="AX60" s="10">
        <f>IF(ISBLANK(laps_times[[#This Row],[41]]),"DNF",    rounds_cum_time[[#This Row],[40]]+laps_times[[#This Row],[41]])</f>
        <v>9.2334143518518499E-2</v>
      </c>
      <c r="AY60" s="10">
        <f>IF(ISBLANK(laps_times[[#This Row],[42]]),"DNF",    rounds_cum_time[[#This Row],[41]]+laps_times[[#This Row],[42]])</f>
        <v>9.4801273148148124E-2</v>
      </c>
      <c r="AZ60" s="10">
        <f>IF(ISBLANK(laps_times[[#This Row],[43]]),"DNF",    rounds_cum_time[[#This Row],[42]]+laps_times[[#This Row],[43]])</f>
        <v>9.7221296296296278E-2</v>
      </c>
      <c r="BA60" s="10">
        <f>IF(ISBLANK(laps_times[[#This Row],[44]]),"DNF",    rounds_cum_time[[#This Row],[43]]+laps_times[[#This Row],[44]])</f>
        <v>9.9701851851851833E-2</v>
      </c>
      <c r="BB60" s="10">
        <f>IF(ISBLANK(laps_times[[#This Row],[45]]),"DNF",    rounds_cum_time[[#This Row],[44]]+laps_times[[#This Row],[45]])</f>
        <v>0.10216076388888887</v>
      </c>
      <c r="BC60" s="10">
        <f>IF(ISBLANK(laps_times[[#This Row],[46]]),"DNF",    rounds_cum_time[[#This Row],[45]]+laps_times[[#This Row],[46]])</f>
        <v>0.10469687499999998</v>
      </c>
      <c r="BD60" s="10">
        <f>IF(ISBLANK(laps_times[[#This Row],[47]]),"DNF",    rounds_cum_time[[#This Row],[46]]+laps_times[[#This Row],[47]])</f>
        <v>0.10717673611111109</v>
      </c>
      <c r="BE60" s="10">
        <f>IF(ISBLANK(laps_times[[#This Row],[48]]),"DNF",    rounds_cum_time[[#This Row],[47]]+laps_times[[#This Row],[48]])</f>
        <v>0.10971342592592591</v>
      </c>
      <c r="BF60" s="10">
        <f>IF(ISBLANK(laps_times[[#This Row],[49]]),"DNF",    rounds_cum_time[[#This Row],[48]]+laps_times[[#This Row],[49]])</f>
        <v>0.11233900462962962</v>
      </c>
      <c r="BG60" s="10">
        <f>IF(ISBLANK(laps_times[[#This Row],[50]]),"DNF",    rounds_cum_time[[#This Row],[49]]+laps_times[[#This Row],[50]])</f>
        <v>0.11496724537037036</v>
      </c>
      <c r="BH60" s="10">
        <f>IF(ISBLANK(laps_times[[#This Row],[51]]),"DNF",    rounds_cum_time[[#This Row],[50]]+laps_times[[#This Row],[51]])</f>
        <v>0.11759398148148147</v>
      </c>
      <c r="BI60" s="10">
        <f>IF(ISBLANK(laps_times[[#This Row],[52]]),"DNF",    rounds_cum_time[[#This Row],[51]]+laps_times[[#This Row],[52]])</f>
        <v>0.12016620370370369</v>
      </c>
      <c r="BJ60" s="10">
        <f>IF(ISBLANK(laps_times[[#This Row],[53]]),"DNF",    rounds_cum_time[[#This Row],[52]]+laps_times[[#This Row],[53]])</f>
        <v>0.12269675925925924</v>
      </c>
      <c r="BK60" s="10">
        <f>IF(ISBLANK(laps_times[[#This Row],[54]]),"DNF",    rounds_cum_time[[#This Row],[53]]+laps_times[[#This Row],[54]])</f>
        <v>0.12531712962962963</v>
      </c>
      <c r="BL60" s="10">
        <f>IF(ISBLANK(laps_times[[#This Row],[55]]),"DNF",    rounds_cum_time[[#This Row],[54]]+laps_times[[#This Row],[55]])</f>
        <v>0.12796365740740739</v>
      </c>
      <c r="BM60" s="10">
        <f>IF(ISBLANK(laps_times[[#This Row],[56]]),"DNF",    rounds_cum_time[[#This Row],[55]]+laps_times[[#This Row],[56]])</f>
        <v>0.13063182870370368</v>
      </c>
      <c r="BN60" s="10">
        <f>IF(ISBLANK(laps_times[[#This Row],[57]]),"DNF",    rounds_cum_time[[#This Row],[56]]+laps_times[[#This Row],[57]])</f>
        <v>0.13344918981481479</v>
      </c>
      <c r="BO60" s="10">
        <f>IF(ISBLANK(laps_times[[#This Row],[58]]),"DNF",    rounds_cum_time[[#This Row],[57]]+laps_times[[#This Row],[58]])</f>
        <v>0.13635300925925925</v>
      </c>
      <c r="BP60" s="10">
        <f>IF(ISBLANK(laps_times[[#This Row],[59]]),"DNF",    rounds_cum_time[[#This Row],[58]]+laps_times[[#This Row],[59]])</f>
        <v>0.1391375</v>
      </c>
      <c r="BQ60" s="10">
        <f>IF(ISBLANK(laps_times[[#This Row],[60]]),"DNF",    rounds_cum_time[[#This Row],[59]]+laps_times[[#This Row],[60]])</f>
        <v>0.14184502314814815</v>
      </c>
      <c r="BR60" s="10">
        <f>IF(ISBLANK(laps_times[[#This Row],[61]]),"DNF",    rounds_cum_time[[#This Row],[60]]+laps_times[[#This Row],[61]])</f>
        <v>0.14459722222222221</v>
      </c>
      <c r="BS60" s="10">
        <f>IF(ISBLANK(laps_times[[#This Row],[62]]),"DNF",    rounds_cum_time[[#This Row],[61]]+laps_times[[#This Row],[62]])</f>
        <v>0.14729108796296295</v>
      </c>
      <c r="BT60" s="10">
        <f>IF(ISBLANK(laps_times[[#This Row],[63]]),"DNF",    rounds_cum_time[[#This Row],[62]]+laps_times[[#This Row],[63]])</f>
        <v>0.14988078703703703</v>
      </c>
    </row>
    <row r="61" spans="2:72" x14ac:dyDescent="0.2">
      <c r="B61" s="5">
        <v>56</v>
      </c>
      <c r="C61" s="1">
        <v>112</v>
      </c>
      <c r="D61" s="1" t="s">
        <v>103</v>
      </c>
      <c r="E61" s="3">
        <v>1984</v>
      </c>
      <c r="F61" s="3" t="s">
        <v>8</v>
      </c>
      <c r="G61" s="3">
        <v>20</v>
      </c>
      <c r="H61" s="1" t="s">
        <v>104</v>
      </c>
      <c r="I61" s="18">
        <v>0.14989687500000001</v>
      </c>
      <c r="J61" s="10">
        <f>laps_times[[#This Row],[1]]</f>
        <v>2.7437500000000001E-3</v>
      </c>
      <c r="K61" s="10">
        <f>IF(ISBLANK(laps_times[[#This Row],[2]]),"DNF",    rounds_cum_time[[#This Row],[1]]+laps_times[[#This Row],[2]])</f>
        <v>4.9303240740740739E-3</v>
      </c>
      <c r="L61" s="10">
        <f>IF(ISBLANK(laps_times[[#This Row],[3]]),"DNF",    rounds_cum_time[[#This Row],[2]]+laps_times[[#This Row],[3]])</f>
        <v>7.0885416666666666E-3</v>
      </c>
      <c r="M61" s="10">
        <f>IF(ISBLANK(laps_times[[#This Row],[4]]),"DNF",    rounds_cum_time[[#This Row],[3]]+laps_times[[#This Row],[4]])</f>
        <v>9.2771990740740731E-3</v>
      </c>
      <c r="N61" s="10">
        <f>IF(ISBLANK(laps_times[[#This Row],[5]]),"DNF",    rounds_cum_time[[#This Row],[4]]+laps_times[[#This Row],[5]])</f>
        <v>1.143912037037037E-2</v>
      </c>
      <c r="O61" s="10">
        <f>IF(ISBLANK(laps_times[[#This Row],[6]]),"DNF",    rounds_cum_time[[#This Row],[5]]+laps_times[[#This Row],[6]])</f>
        <v>1.3616782407407407E-2</v>
      </c>
      <c r="P61" s="10">
        <f>IF(ISBLANK(laps_times[[#This Row],[7]]),"DNF",    rounds_cum_time[[#This Row],[6]]+laps_times[[#This Row],[7]])</f>
        <v>1.577523148148148E-2</v>
      </c>
      <c r="Q61" s="10">
        <f>IF(ISBLANK(laps_times[[#This Row],[8]]),"DNF",    rounds_cum_time[[#This Row],[7]]+laps_times[[#This Row],[8]])</f>
        <v>1.7980787037037035E-2</v>
      </c>
      <c r="R61" s="10">
        <f>IF(ISBLANK(laps_times[[#This Row],[9]]),"DNF",    rounds_cum_time[[#This Row],[8]]+laps_times[[#This Row],[9]])</f>
        <v>2.0117129629629627E-2</v>
      </c>
      <c r="S61" s="10">
        <f>IF(ISBLANK(laps_times[[#This Row],[10]]),"DNF",    rounds_cum_time[[#This Row],[9]]+laps_times[[#This Row],[10]])</f>
        <v>2.2221874999999999E-2</v>
      </c>
      <c r="T61" s="10">
        <f>IF(ISBLANK(laps_times[[#This Row],[11]]),"DNF",    rounds_cum_time[[#This Row],[10]]+laps_times[[#This Row],[11]])</f>
        <v>2.4429166666666665E-2</v>
      </c>
      <c r="U61" s="10">
        <f>IF(ISBLANK(laps_times[[#This Row],[12]]),"DNF",    rounds_cum_time[[#This Row],[11]]+laps_times[[#This Row],[12]])</f>
        <v>2.656412037037037E-2</v>
      </c>
      <c r="V61" s="10">
        <f>IF(ISBLANK(laps_times[[#This Row],[13]]),"DNF",    rounds_cum_time[[#This Row],[12]]+laps_times[[#This Row],[13]])</f>
        <v>2.8725694444444443E-2</v>
      </c>
      <c r="W61" s="10">
        <f>IF(ISBLANK(laps_times[[#This Row],[14]]),"DNF",    rounds_cum_time[[#This Row],[13]]+laps_times[[#This Row],[14]])</f>
        <v>3.1046643518518515E-2</v>
      </c>
      <c r="X61" s="10">
        <f>IF(ISBLANK(laps_times[[#This Row],[15]]),"DNF",    rounds_cum_time[[#This Row],[14]]+laps_times[[#This Row],[15]])</f>
        <v>3.318472222222222E-2</v>
      </c>
      <c r="Y61" s="10">
        <f>IF(ISBLANK(laps_times[[#This Row],[16]]),"DNF",    rounds_cum_time[[#This Row],[15]]+laps_times[[#This Row],[16]])</f>
        <v>3.5286921296296292E-2</v>
      </c>
      <c r="Z61" s="10">
        <f>IF(ISBLANK(laps_times[[#This Row],[17]]),"DNF",    rounds_cum_time[[#This Row],[16]]+laps_times[[#This Row],[17]])</f>
        <v>3.7434953703703699E-2</v>
      </c>
      <c r="AA61" s="10">
        <f>IF(ISBLANK(laps_times[[#This Row],[18]]),"DNF",    rounds_cum_time[[#This Row],[17]]+laps_times[[#This Row],[18]])</f>
        <v>3.9551388888888886E-2</v>
      </c>
      <c r="AB61" s="10">
        <f>IF(ISBLANK(laps_times[[#This Row],[19]]),"DNF",    rounds_cum_time[[#This Row],[18]]+laps_times[[#This Row],[19]])</f>
        <v>4.1683564814814812E-2</v>
      </c>
      <c r="AC61" s="10">
        <f>IF(ISBLANK(laps_times[[#This Row],[20]]),"DNF",    rounds_cum_time[[#This Row],[19]]+laps_times[[#This Row],[20]])</f>
        <v>4.379305555555555E-2</v>
      </c>
      <c r="AD61" s="10">
        <f>IF(ISBLANK(laps_times[[#This Row],[21]]),"DNF",    rounds_cum_time[[#This Row],[20]]+laps_times[[#This Row],[21]])</f>
        <v>4.5939351851851849E-2</v>
      </c>
      <c r="AE61" s="10">
        <f>IF(ISBLANK(laps_times[[#This Row],[22]]),"DNF",    rounds_cum_time[[#This Row],[21]]+laps_times[[#This Row],[22]])</f>
        <v>4.8067592592592592E-2</v>
      </c>
      <c r="AF61" s="10">
        <f>IF(ISBLANK(laps_times[[#This Row],[23]]),"DNF",    rounds_cum_time[[#This Row],[22]]+laps_times[[#This Row],[23]])</f>
        <v>5.0202662037037035E-2</v>
      </c>
      <c r="AG61" s="10">
        <f>IF(ISBLANK(laps_times[[#This Row],[24]]),"DNF",    rounds_cum_time[[#This Row],[23]]+laps_times[[#This Row],[24]])</f>
        <v>5.2350347222222218E-2</v>
      </c>
      <c r="AH61" s="10">
        <f>IF(ISBLANK(laps_times[[#This Row],[25]]),"DNF",    rounds_cum_time[[#This Row],[24]]+laps_times[[#This Row],[25]])</f>
        <v>5.4490393518518518E-2</v>
      </c>
      <c r="AI61" s="10">
        <f>IF(ISBLANK(laps_times[[#This Row],[26]]),"DNF",    rounds_cum_time[[#This Row],[25]]+laps_times[[#This Row],[26]])</f>
        <v>5.6642361111111109E-2</v>
      </c>
      <c r="AJ61" s="10">
        <f>IF(ISBLANK(laps_times[[#This Row],[27]]),"DNF",    rounds_cum_time[[#This Row],[26]]+laps_times[[#This Row],[27]])</f>
        <v>5.8750462962962963E-2</v>
      </c>
      <c r="AK61" s="10">
        <f>IF(ISBLANK(laps_times[[#This Row],[28]]),"DNF",    rounds_cum_time[[#This Row],[27]]+laps_times[[#This Row],[28]])</f>
        <v>6.0860300925925925E-2</v>
      </c>
      <c r="AL61" s="10">
        <f>IF(ISBLANK(laps_times[[#This Row],[29]]),"DNF",    rounds_cum_time[[#This Row],[28]]+laps_times[[#This Row],[29]])</f>
        <v>6.317534722222222E-2</v>
      </c>
      <c r="AM61" s="10">
        <f>IF(ISBLANK(laps_times[[#This Row],[30]]),"DNF",    rounds_cum_time[[#This Row],[29]]+laps_times[[#This Row],[30]])</f>
        <v>6.5301967592592589E-2</v>
      </c>
      <c r="AN61" s="10">
        <f>IF(ISBLANK(laps_times[[#This Row],[31]]),"DNF",    rounds_cum_time[[#This Row],[30]]+laps_times[[#This Row],[31]])</f>
        <v>6.7495717592592583E-2</v>
      </c>
      <c r="AO61" s="10">
        <f>IF(ISBLANK(laps_times[[#This Row],[32]]),"DNF",    rounds_cum_time[[#This Row],[31]]+laps_times[[#This Row],[32]])</f>
        <v>6.9638310185185182E-2</v>
      </c>
      <c r="AP61" s="10">
        <f>IF(ISBLANK(laps_times[[#This Row],[33]]),"DNF",    rounds_cum_time[[#This Row],[32]]+laps_times[[#This Row],[33]])</f>
        <v>7.1801273148148145E-2</v>
      </c>
      <c r="AQ61" s="10">
        <f>IF(ISBLANK(laps_times[[#This Row],[34]]),"DNF",    rounds_cum_time[[#This Row],[33]]+laps_times[[#This Row],[34]])</f>
        <v>7.3954513888888893E-2</v>
      </c>
      <c r="AR61" s="10">
        <f>IF(ISBLANK(laps_times[[#This Row],[35]]),"DNF",    rounds_cum_time[[#This Row],[34]]+laps_times[[#This Row],[35]])</f>
        <v>7.6070486111111113E-2</v>
      </c>
      <c r="AS61" s="10">
        <f>IF(ISBLANK(laps_times[[#This Row],[36]]),"DNF",    rounds_cum_time[[#This Row],[35]]+laps_times[[#This Row],[36]])</f>
        <v>7.8471874999999996E-2</v>
      </c>
      <c r="AT61" s="10">
        <f>IF(ISBLANK(laps_times[[#This Row],[37]]),"DNF",    rounds_cum_time[[#This Row],[36]]+laps_times[[#This Row],[37]])</f>
        <v>8.058101851851851E-2</v>
      </c>
      <c r="AU61" s="10">
        <f>IF(ISBLANK(laps_times[[#This Row],[38]]),"DNF",    rounds_cum_time[[#This Row],[37]]+laps_times[[#This Row],[38]])</f>
        <v>8.2718749999999994E-2</v>
      </c>
      <c r="AV61" s="10">
        <f>IF(ISBLANK(laps_times[[#This Row],[39]]),"DNF",    rounds_cum_time[[#This Row],[38]]+laps_times[[#This Row],[39]])</f>
        <v>8.4888541666666664E-2</v>
      </c>
      <c r="AW61" s="10">
        <f>IF(ISBLANK(laps_times[[#This Row],[40]]),"DNF",    rounds_cum_time[[#This Row],[39]]+laps_times[[#This Row],[40]])</f>
        <v>8.7054050925925927E-2</v>
      </c>
      <c r="AX61" s="10">
        <f>IF(ISBLANK(laps_times[[#This Row],[41]]),"DNF",    rounds_cum_time[[#This Row],[40]]+laps_times[[#This Row],[41]])</f>
        <v>8.9302546296296303E-2</v>
      </c>
      <c r="AY61" s="10">
        <f>IF(ISBLANK(laps_times[[#This Row],[42]]),"DNF",    rounds_cum_time[[#This Row],[41]]+laps_times[[#This Row],[42]])</f>
        <v>9.1511805555555562E-2</v>
      </c>
      <c r="AZ61" s="10">
        <f>IF(ISBLANK(laps_times[[#This Row],[43]]),"DNF",    rounds_cum_time[[#This Row],[42]]+laps_times[[#This Row],[43]])</f>
        <v>9.3761921296296305E-2</v>
      </c>
      <c r="BA61" s="10">
        <f>IF(ISBLANK(laps_times[[#This Row],[44]]),"DNF",    rounds_cum_time[[#This Row],[43]]+laps_times[[#This Row],[44]])</f>
        <v>9.6855208333333345E-2</v>
      </c>
      <c r="BB61" s="10">
        <f>IF(ISBLANK(laps_times[[#This Row],[45]]),"DNF",    rounds_cum_time[[#This Row],[44]]+laps_times[[#This Row],[45]])</f>
        <v>9.9303009259259264E-2</v>
      </c>
      <c r="BC61" s="10">
        <f>IF(ISBLANK(laps_times[[#This Row],[46]]),"DNF",    rounds_cum_time[[#This Row],[45]]+laps_times[[#This Row],[46]])</f>
        <v>0.10163252314814815</v>
      </c>
      <c r="BD61" s="10">
        <f>IF(ISBLANK(laps_times[[#This Row],[47]]),"DNF",    rounds_cum_time[[#This Row],[46]]+laps_times[[#This Row],[47]])</f>
        <v>0.10397650462962962</v>
      </c>
      <c r="BE61" s="10">
        <f>IF(ISBLANK(laps_times[[#This Row],[48]]),"DNF",    rounds_cum_time[[#This Row],[47]]+laps_times[[#This Row],[48]])</f>
        <v>0.10653784722222222</v>
      </c>
      <c r="BF61" s="10">
        <f>IF(ISBLANK(laps_times[[#This Row],[49]]),"DNF",    rounds_cum_time[[#This Row],[48]]+laps_times[[#This Row],[49]])</f>
        <v>0.10914143518518518</v>
      </c>
      <c r="BG61" s="10">
        <f>IF(ISBLANK(laps_times[[#This Row],[50]]),"DNF",    rounds_cum_time[[#This Row],[49]]+laps_times[[#This Row],[50]])</f>
        <v>0.11166550925925925</v>
      </c>
      <c r="BH61" s="10">
        <f>IF(ISBLANK(laps_times[[#This Row],[51]]),"DNF",    rounds_cum_time[[#This Row],[50]]+laps_times[[#This Row],[51]])</f>
        <v>0.11440277777777777</v>
      </c>
      <c r="BI61" s="10">
        <f>IF(ISBLANK(laps_times[[#This Row],[52]]),"DNF",    rounds_cum_time[[#This Row],[51]]+laps_times[[#This Row],[52]])</f>
        <v>0.11713020833333332</v>
      </c>
      <c r="BJ61" s="10">
        <f>IF(ISBLANK(laps_times[[#This Row],[53]]),"DNF",    rounds_cum_time[[#This Row],[52]]+laps_times[[#This Row],[53]])</f>
        <v>0.12005891203703702</v>
      </c>
      <c r="BK61" s="10">
        <f>IF(ISBLANK(laps_times[[#This Row],[54]]),"DNF",    rounds_cum_time[[#This Row],[53]]+laps_times[[#This Row],[54]])</f>
        <v>0.12329548611111109</v>
      </c>
      <c r="BL61" s="10">
        <f>IF(ISBLANK(laps_times[[#This Row],[55]]),"DNF",    rounds_cum_time[[#This Row],[54]]+laps_times[[#This Row],[55]])</f>
        <v>0.12618819444444443</v>
      </c>
      <c r="BM61" s="10">
        <f>IF(ISBLANK(laps_times[[#This Row],[56]]),"DNF",    rounds_cum_time[[#This Row],[55]]+laps_times[[#This Row],[56]])</f>
        <v>0.12909965277777777</v>
      </c>
      <c r="BN61" s="10">
        <f>IF(ISBLANK(laps_times[[#This Row],[57]]),"DNF",    rounds_cum_time[[#This Row],[56]]+laps_times[[#This Row],[57]])</f>
        <v>0.1320398148148148</v>
      </c>
      <c r="BO61" s="10">
        <f>IF(ISBLANK(laps_times[[#This Row],[58]]),"DNF",    rounds_cum_time[[#This Row],[57]]+laps_times[[#This Row],[58]])</f>
        <v>0.13497314814814815</v>
      </c>
      <c r="BP61" s="10">
        <f>IF(ISBLANK(laps_times[[#This Row],[59]]),"DNF",    rounds_cum_time[[#This Row],[58]]+laps_times[[#This Row],[59]])</f>
        <v>0.137946875</v>
      </c>
      <c r="BQ61" s="10">
        <f>IF(ISBLANK(laps_times[[#This Row],[60]]),"DNF",    rounds_cum_time[[#This Row],[59]]+laps_times[[#This Row],[60]])</f>
        <v>0.14105844907407408</v>
      </c>
      <c r="BR61" s="10">
        <f>IF(ISBLANK(laps_times[[#This Row],[61]]),"DNF",    rounds_cum_time[[#This Row],[60]]+laps_times[[#This Row],[61]])</f>
        <v>0.14446273148148148</v>
      </c>
      <c r="BS61" s="10">
        <f>IF(ISBLANK(laps_times[[#This Row],[62]]),"DNF",    rounds_cum_time[[#This Row],[61]]+laps_times[[#This Row],[62]])</f>
        <v>0.14737523148148149</v>
      </c>
      <c r="BT61" s="10">
        <f>IF(ISBLANK(laps_times[[#This Row],[63]]),"DNF",    rounds_cum_time[[#This Row],[62]]+laps_times[[#This Row],[63]])</f>
        <v>0.14989733796296298</v>
      </c>
    </row>
    <row r="62" spans="2:72" x14ac:dyDescent="0.2">
      <c r="B62" s="5">
        <v>57</v>
      </c>
      <c r="C62" s="1">
        <v>18</v>
      </c>
      <c r="D62" s="1" t="s">
        <v>105</v>
      </c>
      <c r="E62" s="3">
        <v>1967</v>
      </c>
      <c r="F62" s="3" t="s">
        <v>1</v>
      </c>
      <c r="G62" s="3">
        <v>22</v>
      </c>
      <c r="H62" s="1" t="s">
        <v>53</v>
      </c>
      <c r="I62" s="18">
        <v>0.15045497685185186</v>
      </c>
      <c r="J62" s="10">
        <f>laps_times[[#This Row],[1]]</f>
        <v>2.6531249999999997E-3</v>
      </c>
      <c r="K62" s="10">
        <f>IF(ISBLANK(laps_times[[#This Row],[2]]),"DNF",    rounds_cum_time[[#This Row],[1]]+laps_times[[#This Row],[2]])</f>
        <v>4.7086805555555554E-3</v>
      </c>
      <c r="L62" s="10">
        <f>IF(ISBLANK(laps_times[[#This Row],[3]]),"DNF",    rounds_cum_time[[#This Row],[2]]+laps_times[[#This Row],[3]])</f>
        <v>6.7640046296296294E-3</v>
      </c>
      <c r="M62" s="10">
        <f>IF(ISBLANK(laps_times[[#This Row],[4]]),"DNF",    rounds_cum_time[[#This Row],[3]]+laps_times[[#This Row],[4]])</f>
        <v>8.9148148148148147E-3</v>
      </c>
      <c r="N62" s="10">
        <f>IF(ISBLANK(laps_times[[#This Row],[5]]),"DNF",    rounds_cum_time[[#This Row],[4]]+laps_times[[#This Row],[5]])</f>
        <v>1.1065624999999999E-2</v>
      </c>
      <c r="O62" s="10">
        <f>IF(ISBLANK(laps_times[[#This Row],[6]]),"DNF",    rounds_cum_time[[#This Row],[5]]+laps_times[[#This Row],[6]])</f>
        <v>1.3237152777777777E-2</v>
      </c>
      <c r="P62" s="10">
        <f>IF(ISBLANK(laps_times[[#This Row],[7]]),"DNF",    rounds_cum_time[[#This Row],[6]]+laps_times[[#This Row],[7]])</f>
        <v>1.5421643518518517E-2</v>
      </c>
      <c r="Q62" s="10">
        <f>IF(ISBLANK(laps_times[[#This Row],[8]]),"DNF",    rounds_cum_time[[#This Row],[7]]+laps_times[[#This Row],[8]])</f>
        <v>1.7574421296296293E-2</v>
      </c>
      <c r="R62" s="10">
        <f>IF(ISBLANK(laps_times[[#This Row],[9]]),"DNF",    rounds_cum_time[[#This Row],[8]]+laps_times[[#This Row],[9]])</f>
        <v>1.9724884259259255E-2</v>
      </c>
      <c r="S62" s="10">
        <f>IF(ISBLANK(laps_times[[#This Row],[10]]),"DNF",    rounds_cum_time[[#This Row],[9]]+laps_times[[#This Row],[10]])</f>
        <v>2.1860300925925922E-2</v>
      </c>
      <c r="T62" s="10">
        <f>IF(ISBLANK(laps_times[[#This Row],[11]]),"DNF",    rounds_cum_time[[#This Row],[10]]+laps_times[[#This Row],[11]])</f>
        <v>2.4012152777777775E-2</v>
      </c>
      <c r="U62" s="10">
        <f>IF(ISBLANK(laps_times[[#This Row],[12]]),"DNF",    rounds_cum_time[[#This Row],[11]]+laps_times[[#This Row],[12]])</f>
        <v>2.6178009259259255E-2</v>
      </c>
      <c r="V62" s="10">
        <f>IF(ISBLANK(laps_times[[#This Row],[13]]),"DNF",    rounds_cum_time[[#This Row],[12]]+laps_times[[#This Row],[13]])</f>
        <v>2.8266666666666662E-2</v>
      </c>
      <c r="W62" s="10">
        <f>IF(ISBLANK(laps_times[[#This Row],[14]]),"DNF",    rounds_cum_time[[#This Row],[13]]+laps_times[[#This Row],[14]])</f>
        <v>3.0451041666666661E-2</v>
      </c>
      <c r="X62" s="10">
        <f>IF(ISBLANK(laps_times[[#This Row],[15]]),"DNF",    rounds_cum_time[[#This Row],[14]]+laps_times[[#This Row],[15]])</f>
        <v>3.2645254629629625E-2</v>
      </c>
      <c r="Y62" s="10">
        <f>IF(ISBLANK(laps_times[[#This Row],[16]]),"DNF",    rounds_cum_time[[#This Row],[15]]+laps_times[[#This Row],[16]])</f>
        <v>3.486377314814814E-2</v>
      </c>
      <c r="Z62" s="10">
        <f>IF(ISBLANK(laps_times[[#This Row],[17]]),"DNF",    rounds_cum_time[[#This Row],[16]]+laps_times[[#This Row],[17]])</f>
        <v>3.7070370370370365E-2</v>
      </c>
      <c r="AA62" s="10">
        <f>IF(ISBLANK(laps_times[[#This Row],[18]]),"DNF",    rounds_cum_time[[#This Row],[17]]+laps_times[[#This Row],[18]])</f>
        <v>3.9298032407407403E-2</v>
      </c>
      <c r="AB62" s="10">
        <f>IF(ISBLANK(laps_times[[#This Row],[19]]),"DNF",    rounds_cum_time[[#This Row],[18]]+laps_times[[#This Row],[19]])</f>
        <v>4.155578703703703E-2</v>
      </c>
      <c r="AC62" s="10">
        <f>IF(ISBLANK(laps_times[[#This Row],[20]]),"DNF",    rounds_cum_time[[#This Row],[19]]+laps_times[[#This Row],[20]])</f>
        <v>4.3738773148148141E-2</v>
      </c>
      <c r="AD62" s="10">
        <f>IF(ISBLANK(laps_times[[#This Row],[21]]),"DNF",    rounds_cum_time[[#This Row],[20]]+laps_times[[#This Row],[21]])</f>
        <v>4.5958449074074065E-2</v>
      </c>
      <c r="AE62" s="10">
        <f>IF(ISBLANK(laps_times[[#This Row],[22]]),"DNF",    rounds_cum_time[[#This Row],[21]]+laps_times[[#This Row],[22]])</f>
        <v>4.8196990740740735E-2</v>
      </c>
      <c r="AF62" s="10">
        <f>IF(ISBLANK(laps_times[[#This Row],[23]]),"DNF",    rounds_cum_time[[#This Row],[22]]+laps_times[[#This Row],[23]])</f>
        <v>5.0443981481481479E-2</v>
      </c>
      <c r="AG62" s="10">
        <f>IF(ISBLANK(laps_times[[#This Row],[24]]),"DNF",    rounds_cum_time[[#This Row],[23]]+laps_times[[#This Row],[24]])</f>
        <v>5.2699999999999997E-2</v>
      </c>
      <c r="AH62" s="10">
        <f>IF(ISBLANK(laps_times[[#This Row],[25]]),"DNF",    rounds_cum_time[[#This Row],[24]]+laps_times[[#This Row],[25]])</f>
        <v>5.4951157407407407E-2</v>
      </c>
      <c r="AI62" s="10">
        <f>IF(ISBLANK(laps_times[[#This Row],[26]]),"DNF",    rounds_cum_time[[#This Row],[25]]+laps_times[[#This Row],[26]])</f>
        <v>5.7343171296296298E-2</v>
      </c>
      <c r="AJ62" s="10">
        <f>IF(ISBLANK(laps_times[[#This Row],[27]]),"DNF",    rounds_cum_time[[#This Row],[26]]+laps_times[[#This Row],[27]])</f>
        <v>5.962152777777778E-2</v>
      </c>
      <c r="AK62" s="10">
        <f>IF(ISBLANK(laps_times[[#This Row],[28]]),"DNF",    rounds_cum_time[[#This Row],[27]]+laps_times[[#This Row],[28]])</f>
        <v>6.1895717592592596E-2</v>
      </c>
      <c r="AL62" s="10">
        <f>IF(ISBLANK(laps_times[[#This Row],[29]]),"DNF",    rounds_cum_time[[#This Row],[28]]+laps_times[[#This Row],[29]])</f>
        <v>6.4209606481481482E-2</v>
      </c>
      <c r="AM62" s="10">
        <f>IF(ISBLANK(laps_times[[#This Row],[30]]),"DNF",    rounds_cum_time[[#This Row],[29]]+laps_times[[#This Row],[30]])</f>
        <v>6.6589120370370375E-2</v>
      </c>
      <c r="AN62" s="10">
        <f>IF(ISBLANK(laps_times[[#This Row],[31]]),"DNF",    rounds_cum_time[[#This Row],[30]]+laps_times[[#This Row],[31]])</f>
        <v>6.8878472222222223E-2</v>
      </c>
      <c r="AO62" s="10">
        <f>IF(ISBLANK(laps_times[[#This Row],[32]]),"DNF",    rounds_cum_time[[#This Row],[31]]+laps_times[[#This Row],[32]])</f>
        <v>7.1180671296296294E-2</v>
      </c>
      <c r="AP62" s="10">
        <f>IF(ISBLANK(laps_times[[#This Row],[33]]),"DNF",    rounds_cum_time[[#This Row],[32]]+laps_times[[#This Row],[33]])</f>
        <v>7.3486226851851855E-2</v>
      </c>
      <c r="AQ62" s="10">
        <f>IF(ISBLANK(laps_times[[#This Row],[34]]),"DNF",    rounds_cum_time[[#This Row],[33]]+laps_times[[#This Row],[34]])</f>
        <v>7.6158101851851859E-2</v>
      </c>
      <c r="AR62" s="10">
        <f>IF(ISBLANK(laps_times[[#This Row],[35]]),"DNF",    rounds_cum_time[[#This Row],[34]]+laps_times[[#This Row],[35]])</f>
        <v>7.8433449074074083E-2</v>
      </c>
      <c r="AS62" s="10">
        <f>IF(ISBLANK(laps_times[[#This Row],[36]]),"DNF",    rounds_cum_time[[#This Row],[35]]+laps_times[[#This Row],[36]])</f>
        <v>8.0731018518518521E-2</v>
      </c>
      <c r="AT62" s="10">
        <f>IF(ISBLANK(laps_times[[#This Row],[37]]),"DNF",    rounds_cum_time[[#This Row],[36]]+laps_times[[#This Row],[37]])</f>
        <v>8.304270833333334E-2</v>
      </c>
      <c r="AU62" s="10">
        <f>IF(ISBLANK(laps_times[[#This Row],[38]]),"DNF",    rounds_cum_time[[#This Row],[37]]+laps_times[[#This Row],[38]])</f>
        <v>8.5388425925925937E-2</v>
      </c>
      <c r="AV62" s="10">
        <f>IF(ISBLANK(laps_times[[#This Row],[39]]),"DNF",    rounds_cum_time[[#This Row],[38]]+laps_times[[#This Row],[39]])</f>
        <v>8.7762384259259266E-2</v>
      </c>
      <c r="AW62" s="10">
        <f>IF(ISBLANK(laps_times[[#This Row],[40]]),"DNF",    rounds_cum_time[[#This Row],[39]]+laps_times[[#This Row],[40]])</f>
        <v>9.0120601851851861E-2</v>
      </c>
      <c r="AX62" s="10">
        <f>IF(ISBLANK(laps_times[[#This Row],[41]]),"DNF",    rounds_cum_time[[#This Row],[40]]+laps_times[[#This Row],[41]])</f>
        <v>9.2502777777777781E-2</v>
      </c>
      <c r="AY62" s="10">
        <f>IF(ISBLANK(laps_times[[#This Row],[42]]),"DNF",    rounds_cum_time[[#This Row],[41]]+laps_times[[#This Row],[42]])</f>
        <v>9.4920833333333343E-2</v>
      </c>
      <c r="AZ62" s="10">
        <f>IF(ISBLANK(laps_times[[#This Row],[43]]),"DNF",    rounds_cum_time[[#This Row],[42]]+laps_times[[#This Row],[43]])</f>
        <v>9.7351851851851856E-2</v>
      </c>
      <c r="BA62" s="10">
        <f>IF(ISBLANK(laps_times[[#This Row],[44]]),"DNF",    rounds_cum_time[[#This Row],[43]]+laps_times[[#This Row],[44]])</f>
        <v>9.9900810185185193E-2</v>
      </c>
      <c r="BB62" s="10">
        <f>IF(ISBLANK(laps_times[[#This Row],[45]]),"DNF",    rounds_cum_time[[#This Row],[44]]+laps_times[[#This Row],[45]])</f>
        <v>0.10235428240740742</v>
      </c>
      <c r="BC62" s="10">
        <f>IF(ISBLANK(laps_times[[#This Row],[46]]),"DNF",    rounds_cum_time[[#This Row],[45]]+laps_times[[#This Row],[46]])</f>
        <v>0.1049388888888889</v>
      </c>
      <c r="BD62" s="10">
        <f>IF(ISBLANK(laps_times[[#This Row],[47]]),"DNF",    rounds_cum_time[[#This Row],[46]]+laps_times[[#This Row],[47]])</f>
        <v>0.10743773148148149</v>
      </c>
      <c r="BE62" s="10">
        <f>IF(ISBLANK(laps_times[[#This Row],[48]]),"DNF",    rounds_cum_time[[#This Row],[47]]+laps_times[[#This Row],[48]])</f>
        <v>0.10996041666666667</v>
      </c>
      <c r="BF62" s="10">
        <f>IF(ISBLANK(laps_times[[#This Row],[49]]),"DNF",    rounds_cum_time[[#This Row],[48]]+laps_times[[#This Row],[49]])</f>
        <v>0.11254699074074075</v>
      </c>
      <c r="BG62" s="10">
        <f>IF(ISBLANK(laps_times[[#This Row],[50]]),"DNF",    rounds_cum_time[[#This Row],[49]]+laps_times[[#This Row],[50]])</f>
        <v>0.11508599537037037</v>
      </c>
      <c r="BH62" s="10">
        <f>IF(ISBLANK(laps_times[[#This Row],[51]]),"DNF",    rounds_cum_time[[#This Row],[50]]+laps_times[[#This Row],[51]])</f>
        <v>0.11770381944444444</v>
      </c>
      <c r="BI62" s="10">
        <f>IF(ISBLANK(laps_times[[#This Row],[52]]),"DNF",    rounds_cum_time[[#This Row],[51]]+laps_times[[#This Row],[52]])</f>
        <v>0.12027175925925926</v>
      </c>
      <c r="BJ62" s="10">
        <f>IF(ISBLANK(laps_times[[#This Row],[53]]),"DNF",    rounds_cum_time[[#This Row],[52]]+laps_times[[#This Row],[53]])</f>
        <v>0.12301261574074074</v>
      </c>
      <c r="BK62" s="10">
        <f>IF(ISBLANK(laps_times[[#This Row],[54]]),"DNF",    rounds_cum_time[[#This Row],[53]]+laps_times[[#This Row],[54]])</f>
        <v>0.12580092592592593</v>
      </c>
      <c r="BL62" s="10">
        <f>IF(ISBLANK(laps_times[[#This Row],[55]]),"DNF",    rounds_cum_time[[#This Row],[54]]+laps_times[[#This Row],[55]])</f>
        <v>0.12847835648148148</v>
      </c>
      <c r="BM62" s="10">
        <f>IF(ISBLANK(laps_times[[#This Row],[56]]),"DNF",    rounds_cum_time[[#This Row],[55]]+laps_times[[#This Row],[56]])</f>
        <v>0.13117592592592592</v>
      </c>
      <c r="BN62" s="10">
        <f>IF(ISBLANK(laps_times[[#This Row],[57]]),"DNF",    rounds_cum_time[[#This Row],[56]]+laps_times[[#This Row],[57]])</f>
        <v>0.1340712962962963</v>
      </c>
      <c r="BO62" s="10">
        <f>IF(ISBLANK(laps_times[[#This Row],[58]]),"DNF",    rounds_cum_time[[#This Row],[57]]+laps_times[[#This Row],[58]])</f>
        <v>0.13693530092592593</v>
      </c>
      <c r="BP62" s="10">
        <f>IF(ISBLANK(laps_times[[#This Row],[59]]),"DNF",    rounds_cum_time[[#This Row],[58]]+laps_times[[#This Row],[59]])</f>
        <v>0.13971296296296296</v>
      </c>
      <c r="BQ62" s="10">
        <f>IF(ISBLANK(laps_times[[#This Row],[60]]),"DNF",    rounds_cum_time[[#This Row],[59]]+laps_times[[#This Row],[60]])</f>
        <v>0.14256620370370371</v>
      </c>
      <c r="BR62" s="10">
        <f>IF(ISBLANK(laps_times[[#This Row],[61]]),"DNF",    rounds_cum_time[[#This Row],[60]]+laps_times[[#This Row],[61]])</f>
        <v>0.14541562499999999</v>
      </c>
      <c r="BS62" s="10">
        <f>IF(ISBLANK(laps_times[[#This Row],[62]]),"DNF",    rounds_cum_time[[#This Row],[61]]+laps_times[[#This Row],[62]])</f>
        <v>0.14803460648148148</v>
      </c>
      <c r="BT62" s="10">
        <f>IF(ISBLANK(laps_times[[#This Row],[63]]),"DNF",    rounds_cum_time[[#This Row],[62]]+laps_times[[#This Row],[63]])</f>
        <v>0.15045497685185186</v>
      </c>
    </row>
    <row r="63" spans="2:72" x14ac:dyDescent="0.2">
      <c r="B63" s="5">
        <v>58</v>
      </c>
      <c r="C63" s="1">
        <v>114</v>
      </c>
      <c r="D63" s="1" t="s">
        <v>106</v>
      </c>
      <c r="E63" s="3">
        <v>1961</v>
      </c>
      <c r="F63" s="3" t="s">
        <v>38</v>
      </c>
      <c r="G63" s="3">
        <v>10</v>
      </c>
      <c r="I63" s="18">
        <v>0.1511824074074074</v>
      </c>
      <c r="J63" s="10">
        <f>laps_times[[#This Row],[1]]</f>
        <v>2.7990740740740741E-3</v>
      </c>
      <c r="K63" s="10">
        <f>IF(ISBLANK(laps_times[[#This Row],[2]]),"DNF",    rounds_cum_time[[#This Row],[1]]+laps_times[[#This Row],[2]])</f>
        <v>5.0027777777777779E-3</v>
      </c>
      <c r="L63" s="10">
        <f>IF(ISBLANK(laps_times[[#This Row],[3]]),"DNF",    rounds_cum_time[[#This Row],[2]]+laps_times[[#This Row],[3]])</f>
        <v>7.2534722222222219E-3</v>
      </c>
      <c r="M63" s="10">
        <f>IF(ISBLANK(laps_times[[#This Row],[4]]),"DNF",    rounds_cum_time[[#This Row],[3]]+laps_times[[#This Row],[4]])</f>
        <v>9.5447916666666667E-3</v>
      </c>
      <c r="N63" s="10">
        <f>IF(ISBLANK(laps_times[[#This Row],[5]]),"DNF",    rounds_cum_time[[#This Row],[4]]+laps_times[[#This Row],[5]])</f>
        <v>1.1784953703703704E-2</v>
      </c>
      <c r="O63" s="10">
        <f>IF(ISBLANK(laps_times[[#This Row],[6]]),"DNF",    rounds_cum_time[[#This Row],[5]]+laps_times[[#This Row],[6]])</f>
        <v>1.4064120370370371E-2</v>
      </c>
      <c r="P63" s="10">
        <f>IF(ISBLANK(laps_times[[#This Row],[7]]),"DNF",    rounds_cum_time[[#This Row],[6]]+laps_times[[#This Row],[7]])</f>
        <v>1.6304398148148148E-2</v>
      </c>
      <c r="Q63" s="10">
        <f>IF(ISBLANK(laps_times[[#This Row],[8]]),"DNF",    rounds_cum_time[[#This Row],[7]]+laps_times[[#This Row],[8]])</f>
        <v>1.8569328703703702E-2</v>
      </c>
      <c r="R63" s="10">
        <f>IF(ISBLANK(laps_times[[#This Row],[9]]),"DNF",    rounds_cum_time[[#This Row],[8]]+laps_times[[#This Row],[9]])</f>
        <v>2.0838657407407406E-2</v>
      </c>
      <c r="S63" s="10">
        <f>IF(ISBLANK(laps_times[[#This Row],[10]]),"DNF",    rounds_cum_time[[#This Row],[9]]+laps_times[[#This Row],[10]])</f>
        <v>2.3082870370370368E-2</v>
      </c>
      <c r="T63" s="10">
        <f>IF(ISBLANK(laps_times[[#This Row],[11]]),"DNF",    rounds_cum_time[[#This Row],[10]]+laps_times[[#This Row],[11]])</f>
        <v>2.5353124999999997E-2</v>
      </c>
      <c r="U63" s="10">
        <f>IF(ISBLANK(laps_times[[#This Row],[12]]),"DNF",    rounds_cum_time[[#This Row],[11]]+laps_times[[#This Row],[12]])</f>
        <v>2.7605671296296295E-2</v>
      </c>
      <c r="V63" s="10">
        <f>IF(ISBLANK(laps_times[[#This Row],[13]]),"DNF",    rounds_cum_time[[#This Row],[12]]+laps_times[[#This Row],[13]])</f>
        <v>2.9879629629629628E-2</v>
      </c>
      <c r="W63" s="10">
        <f>IF(ISBLANK(laps_times[[#This Row],[14]]),"DNF",    rounds_cum_time[[#This Row],[13]]+laps_times[[#This Row],[14]])</f>
        <v>3.2138310185185183E-2</v>
      </c>
      <c r="X63" s="10">
        <f>IF(ISBLANK(laps_times[[#This Row],[15]]),"DNF",    rounds_cum_time[[#This Row],[14]]+laps_times[[#This Row],[15]])</f>
        <v>3.4411921296296291E-2</v>
      </c>
      <c r="Y63" s="10">
        <f>IF(ISBLANK(laps_times[[#This Row],[16]]),"DNF",    rounds_cum_time[[#This Row],[15]]+laps_times[[#This Row],[16]])</f>
        <v>3.6736342592592584E-2</v>
      </c>
      <c r="Z63" s="10">
        <f>IF(ISBLANK(laps_times[[#This Row],[17]]),"DNF",    rounds_cum_time[[#This Row],[16]]+laps_times[[#This Row],[17]])</f>
        <v>3.9012615740740733E-2</v>
      </c>
      <c r="AA63" s="10">
        <f>IF(ISBLANK(laps_times[[#This Row],[18]]),"DNF",    rounds_cum_time[[#This Row],[17]]+laps_times[[#This Row],[18]])</f>
        <v>4.1297916666666656E-2</v>
      </c>
      <c r="AB63" s="10">
        <f>IF(ISBLANK(laps_times[[#This Row],[19]]),"DNF",    rounds_cum_time[[#This Row],[18]]+laps_times[[#This Row],[19]])</f>
        <v>4.356562499999999E-2</v>
      </c>
      <c r="AC63" s="10">
        <f>IF(ISBLANK(laps_times[[#This Row],[20]]),"DNF",    rounds_cum_time[[#This Row],[19]]+laps_times[[#This Row],[20]])</f>
        <v>4.583252314814814E-2</v>
      </c>
      <c r="AD63" s="10">
        <f>IF(ISBLANK(laps_times[[#This Row],[21]]),"DNF",    rounds_cum_time[[#This Row],[20]]+laps_times[[#This Row],[21]])</f>
        <v>4.8100694444444439E-2</v>
      </c>
      <c r="AE63" s="10">
        <f>IF(ISBLANK(laps_times[[#This Row],[22]]),"DNF",    rounds_cum_time[[#This Row],[21]]+laps_times[[#This Row],[22]])</f>
        <v>5.0382870370370363E-2</v>
      </c>
      <c r="AF63" s="10">
        <f>IF(ISBLANK(laps_times[[#This Row],[23]]),"DNF",    rounds_cum_time[[#This Row],[22]]+laps_times[[#This Row],[23]])</f>
        <v>5.2652083333333329E-2</v>
      </c>
      <c r="AG63" s="10">
        <f>IF(ISBLANK(laps_times[[#This Row],[24]]),"DNF",    rounds_cum_time[[#This Row],[23]]+laps_times[[#This Row],[24]])</f>
        <v>5.5009143518518516E-2</v>
      </c>
      <c r="AH63" s="10">
        <f>IF(ISBLANK(laps_times[[#This Row],[25]]),"DNF",    rounds_cum_time[[#This Row],[24]]+laps_times[[#This Row],[25]])</f>
        <v>5.7263425925925926E-2</v>
      </c>
      <c r="AI63" s="10">
        <f>IF(ISBLANK(laps_times[[#This Row],[26]]),"DNF",    rounds_cum_time[[#This Row],[25]]+laps_times[[#This Row],[26]])</f>
        <v>5.954560185185185E-2</v>
      </c>
      <c r="AJ63" s="10">
        <f>IF(ISBLANK(laps_times[[#This Row],[27]]),"DNF",    rounds_cum_time[[#This Row],[26]]+laps_times[[#This Row],[27]])</f>
        <v>6.1837962962962963E-2</v>
      </c>
      <c r="AK63" s="10">
        <f>IF(ISBLANK(laps_times[[#This Row],[28]]),"DNF",    rounds_cum_time[[#This Row],[27]]+laps_times[[#This Row],[28]])</f>
        <v>6.4106481481481487E-2</v>
      </c>
      <c r="AL63" s="10">
        <f>IF(ISBLANK(laps_times[[#This Row],[29]]),"DNF",    rounds_cum_time[[#This Row],[28]]+laps_times[[#This Row],[29]])</f>
        <v>6.6367245370370379E-2</v>
      </c>
      <c r="AM63" s="10">
        <f>IF(ISBLANK(laps_times[[#This Row],[30]]),"DNF",    rounds_cum_time[[#This Row],[29]]+laps_times[[#This Row],[30]])</f>
        <v>6.863715277777778E-2</v>
      </c>
      <c r="AN63" s="10">
        <f>IF(ISBLANK(laps_times[[#This Row],[31]]),"DNF",    rounds_cum_time[[#This Row],[30]]+laps_times[[#This Row],[31]])</f>
        <v>7.1029282407407413E-2</v>
      </c>
      <c r="AO63" s="10">
        <f>IF(ISBLANK(laps_times[[#This Row],[32]]),"DNF",    rounds_cum_time[[#This Row],[31]]+laps_times[[#This Row],[32]])</f>
        <v>7.3324768518518518E-2</v>
      </c>
      <c r="AP63" s="10">
        <f>IF(ISBLANK(laps_times[[#This Row],[33]]),"DNF",    rounds_cum_time[[#This Row],[32]]+laps_times[[#This Row],[33]])</f>
        <v>7.5622106481481488E-2</v>
      </c>
      <c r="AQ63" s="10">
        <f>IF(ISBLANK(laps_times[[#This Row],[34]]),"DNF",    rounds_cum_time[[#This Row],[33]]+laps_times[[#This Row],[34]])</f>
        <v>7.7942939814814816E-2</v>
      </c>
      <c r="AR63" s="10">
        <f>IF(ISBLANK(laps_times[[#This Row],[35]]),"DNF",    rounds_cum_time[[#This Row],[34]]+laps_times[[#This Row],[35]])</f>
        <v>8.0274074074074081E-2</v>
      </c>
      <c r="AS63" s="10">
        <f>IF(ISBLANK(laps_times[[#This Row],[36]]),"DNF",    rounds_cum_time[[#This Row],[35]]+laps_times[[#This Row],[36]])</f>
        <v>8.2632060185185194E-2</v>
      </c>
      <c r="AT63" s="10">
        <f>IF(ISBLANK(laps_times[[#This Row],[37]]),"DNF",    rounds_cum_time[[#This Row],[36]]+laps_times[[#This Row],[37]])</f>
        <v>8.5051157407407416E-2</v>
      </c>
      <c r="AU63" s="10">
        <f>IF(ISBLANK(laps_times[[#This Row],[38]]),"DNF",    rounds_cum_time[[#This Row],[37]]+laps_times[[#This Row],[38]])</f>
        <v>8.7469560185185188E-2</v>
      </c>
      <c r="AV63" s="10">
        <f>IF(ISBLANK(laps_times[[#This Row],[39]]),"DNF",    rounds_cum_time[[#This Row],[38]]+laps_times[[#This Row],[39]])</f>
        <v>8.9887384259259268E-2</v>
      </c>
      <c r="AW63" s="10">
        <f>IF(ISBLANK(laps_times[[#This Row],[40]]),"DNF",    rounds_cum_time[[#This Row],[39]]+laps_times[[#This Row],[40]])</f>
        <v>9.2350578703703709E-2</v>
      </c>
      <c r="AX63" s="10">
        <f>IF(ISBLANK(laps_times[[#This Row],[41]]),"DNF",    rounds_cum_time[[#This Row],[40]]+laps_times[[#This Row],[41]])</f>
        <v>9.4706944444444455E-2</v>
      </c>
      <c r="AY63" s="10">
        <f>IF(ISBLANK(laps_times[[#This Row],[42]]),"DNF",    rounds_cum_time[[#This Row],[41]]+laps_times[[#This Row],[42]])</f>
        <v>9.7130439814814826E-2</v>
      </c>
      <c r="AZ63" s="10">
        <f>IF(ISBLANK(laps_times[[#This Row],[43]]),"DNF",    rounds_cum_time[[#This Row],[42]]+laps_times[[#This Row],[43]])</f>
        <v>9.9577777777777793E-2</v>
      </c>
      <c r="BA63" s="10">
        <f>IF(ISBLANK(laps_times[[#This Row],[44]]),"DNF",    rounds_cum_time[[#This Row],[43]]+laps_times[[#This Row],[44]])</f>
        <v>0.10206608796296297</v>
      </c>
      <c r="BB63" s="10">
        <f>IF(ISBLANK(laps_times[[#This Row],[45]]),"DNF",    rounds_cum_time[[#This Row],[44]]+laps_times[[#This Row],[45]])</f>
        <v>0.10451562500000001</v>
      </c>
      <c r="BC63" s="10">
        <f>IF(ISBLANK(laps_times[[#This Row],[46]]),"DNF",    rounds_cum_time[[#This Row],[45]]+laps_times[[#This Row],[46]])</f>
        <v>0.10701111111111113</v>
      </c>
      <c r="BD63" s="10">
        <f>IF(ISBLANK(laps_times[[#This Row],[47]]),"DNF",    rounds_cum_time[[#This Row],[46]]+laps_times[[#This Row],[47]])</f>
        <v>0.10950752314814817</v>
      </c>
      <c r="BE63" s="10">
        <f>IF(ISBLANK(laps_times[[#This Row],[48]]),"DNF",    rounds_cum_time[[#This Row],[47]]+laps_times[[#This Row],[48]])</f>
        <v>0.11215810185185188</v>
      </c>
      <c r="BF63" s="10">
        <f>IF(ISBLANK(laps_times[[#This Row],[49]]),"DNF",    rounds_cum_time[[#This Row],[48]]+laps_times[[#This Row],[49]])</f>
        <v>0.11466342592592595</v>
      </c>
      <c r="BG63" s="10">
        <f>IF(ISBLANK(laps_times[[#This Row],[50]]),"DNF",    rounds_cum_time[[#This Row],[49]]+laps_times[[#This Row],[50]])</f>
        <v>0.11714976851851854</v>
      </c>
      <c r="BH63" s="10">
        <f>IF(ISBLANK(laps_times[[#This Row],[51]]),"DNF",    rounds_cum_time[[#This Row],[50]]+laps_times[[#This Row],[51]])</f>
        <v>0.11966319444444447</v>
      </c>
      <c r="BI63" s="10">
        <f>IF(ISBLANK(laps_times[[#This Row],[52]]),"DNF",    rounds_cum_time[[#This Row],[51]]+laps_times[[#This Row],[52]])</f>
        <v>0.12220983796296299</v>
      </c>
      <c r="BJ63" s="10">
        <f>IF(ISBLANK(laps_times[[#This Row],[53]]),"DNF",    rounds_cum_time[[#This Row],[52]]+laps_times[[#This Row],[53]])</f>
        <v>0.12490150462962965</v>
      </c>
      <c r="BK63" s="10">
        <f>IF(ISBLANK(laps_times[[#This Row],[54]]),"DNF",    rounds_cum_time[[#This Row],[53]]+laps_times[[#This Row],[54]])</f>
        <v>0.12745868055555556</v>
      </c>
      <c r="BL63" s="10">
        <f>IF(ISBLANK(laps_times[[#This Row],[55]]),"DNF",    rounds_cum_time[[#This Row],[54]]+laps_times[[#This Row],[55]])</f>
        <v>0.1300746527777778</v>
      </c>
      <c r="BM63" s="10">
        <f>IF(ISBLANK(laps_times[[#This Row],[56]]),"DNF",    rounds_cum_time[[#This Row],[55]]+laps_times[[#This Row],[56]])</f>
        <v>0.13268518518518521</v>
      </c>
      <c r="BN63" s="10">
        <f>IF(ISBLANK(laps_times[[#This Row],[57]]),"DNF",    rounds_cum_time[[#This Row],[56]]+laps_times[[#This Row],[57]])</f>
        <v>0.13530185185185187</v>
      </c>
      <c r="BO63" s="10">
        <f>IF(ISBLANK(laps_times[[#This Row],[58]]),"DNF",    rounds_cum_time[[#This Row],[57]]+laps_times[[#This Row],[58]])</f>
        <v>0.13795497685185187</v>
      </c>
      <c r="BP63" s="10">
        <f>IF(ISBLANK(laps_times[[#This Row],[59]]),"DNF",    rounds_cum_time[[#This Row],[58]]+laps_times[[#This Row],[59]])</f>
        <v>0.14059606481481485</v>
      </c>
      <c r="BQ63" s="10">
        <f>IF(ISBLANK(laps_times[[#This Row],[60]]),"DNF",    rounds_cum_time[[#This Row],[59]]+laps_times[[#This Row],[60]])</f>
        <v>0.1433234953703704</v>
      </c>
      <c r="BR63" s="10">
        <f>IF(ISBLANK(laps_times[[#This Row],[61]]),"DNF",    rounds_cum_time[[#This Row],[60]]+laps_times[[#This Row],[61]])</f>
        <v>0.14600451388888891</v>
      </c>
      <c r="BS63" s="10">
        <f>IF(ISBLANK(laps_times[[#This Row],[62]]),"DNF",    rounds_cum_time[[#This Row],[61]]+laps_times[[#This Row],[62]])</f>
        <v>0.14865104166666668</v>
      </c>
      <c r="BT63" s="10">
        <f>IF(ISBLANK(laps_times[[#This Row],[63]]),"DNF",    rounds_cum_time[[#This Row],[62]]+laps_times[[#This Row],[63]])</f>
        <v>0.15118310185185185</v>
      </c>
    </row>
    <row r="64" spans="2:72" x14ac:dyDescent="0.2">
      <c r="B64" s="5">
        <v>59</v>
      </c>
      <c r="C64" s="1">
        <v>96</v>
      </c>
      <c r="D64" s="1" t="s">
        <v>107</v>
      </c>
      <c r="E64" s="3">
        <v>1972</v>
      </c>
      <c r="F64" s="3" t="s">
        <v>1</v>
      </c>
      <c r="G64" s="3">
        <v>23</v>
      </c>
      <c r="H64" s="1" t="s">
        <v>108</v>
      </c>
      <c r="I64" s="18">
        <v>0.15121261574074074</v>
      </c>
      <c r="J64" s="10">
        <f>laps_times[[#This Row],[1]]</f>
        <v>2.6101851851851854E-3</v>
      </c>
      <c r="K64" s="10">
        <f>IF(ISBLANK(laps_times[[#This Row],[2]]),"DNF",    rounds_cum_time[[#This Row],[1]]+laps_times[[#This Row],[2]])</f>
        <v>4.6686342592592595E-3</v>
      </c>
      <c r="L64" s="10">
        <f>IF(ISBLANK(laps_times[[#This Row],[3]]),"DNF",    rounds_cum_time[[#This Row],[2]]+laps_times[[#This Row],[3]])</f>
        <v>6.6895833333333338E-3</v>
      </c>
      <c r="M64" s="10">
        <f>IF(ISBLANK(laps_times[[#This Row],[4]]),"DNF",    rounds_cum_time[[#This Row],[3]]+laps_times[[#This Row],[4]])</f>
        <v>8.7028935185185195E-3</v>
      </c>
      <c r="N64" s="10">
        <f>IF(ISBLANK(laps_times[[#This Row],[5]]),"DNF",    rounds_cum_time[[#This Row],[4]]+laps_times[[#This Row],[5]])</f>
        <v>1.0719907407407409E-2</v>
      </c>
      <c r="O64" s="10">
        <f>IF(ISBLANK(laps_times[[#This Row],[6]]),"DNF",    rounds_cum_time[[#This Row],[5]]+laps_times[[#This Row],[6]])</f>
        <v>1.2716435185185187E-2</v>
      </c>
      <c r="P64" s="10">
        <f>IF(ISBLANK(laps_times[[#This Row],[7]]),"DNF",    rounds_cum_time[[#This Row],[6]]+laps_times[[#This Row],[7]])</f>
        <v>1.4793055555555558E-2</v>
      </c>
      <c r="Q64" s="10">
        <f>IF(ISBLANK(laps_times[[#This Row],[8]]),"DNF",    rounds_cum_time[[#This Row],[7]]+laps_times[[#This Row],[8]])</f>
        <v>1.691064814814815E-2</v>
      </c>
      <c r="R64" s="10">
        <f>IF(ISBLANK(laps_times[[#This Row],[9]]),"DNF",    rounds_cum_time[[#This Row],[8]]+laps_times[[#This Row],[9]])</f>
        <v>1.8986111111111113E-2</v>
      </c>
      <c r="S64" s="10">
        <f>IF(ISBLANK(laps_times[[#This Row],[10]]),"DNF",    rounds_cum_time[[#This Row],[9]]+laps_times[[#This Row],[10]])</f>
        <v>2.1006597222222225E-2</v>
      </c>
      <c r="T64" s="10">
        <f>IF(ISBLANK(laps_times[[#This Row],[11]]),"DNF",    rounds_cum_time[[#This Row],[10]]+laps_times[[#This Row],[11]])</f>
        <v>2.3067245370370373E-2</v>
      </c>
      <c r="U64" s="10">
        <f>IF(ISBLANK(laps_times[[#This Row],[12]]),"DNF",    rounds_cum_time[[#This Row],[11]]+laps_times[[#This Row],[12]])</f>
        <v>2.5114004629629632E-2</v>
      </c>
      <c r="V64" s="10">
        <f>IF(ISBLANK(laps_times[[#This Row],[13]]),"DNF",    rounds_cum_time[[#This Row],[12]]+laps_times[[#This Row],[13]])</f>
        <v>2.7196643518518519E-2</v>
      </c>
      <c r="W64" s="10">
        <f>IF(ISBLANK(laps_times[[#This Row],[14]]),"DNF",    rounds_cum_time[[#This Row],[13]]+laps_times[[#This Row],[14]])</f>
        <v>2.9276273148148148E-2</v>
      </c>
      <c r="X64" s="10">
        <f>IF(ISBLANK(laps_times[[#This Row],[15]]),"DNF",    rounds_cum_time[[#This Row],[14]]+laps_times[[#This Row],[15]])</f>
        <v>3.1379166666666666E-2</v>
      </c>
      <c r="Y64" s="10">
        <f>IF(ISBLANK(laps_times[[#This Row],[16]]),"DNF",    rounds_cum_time[[#This Row],[15]]+laps_times[[#This Row],[16]])</f>
        <v>3.3550462962962962E-2</v>
      </c>
      <c r="Z64" s="10">
        <f>IF(ISBLANK(laps_times[[#This Row],[17]]),"DNF",    rounds_cum_time[[#This Row],[16]]+laps_times[[#This Row],[17]])</f>
        <v>3.5652083333333334E-2</v>
      </c>
      <c r="AA64" s="10">
        <f>IF(ISBLANK(laps_times[[#This Row],[18]]),"DNF",    rounds_cum_time[[#This Row],[17]]+laps_times[[#This Row],[18]])</f>
        <v>3.7748842592592591E-2</v>
      </c>
      <c r="AB64" s="10">
        <f>IF(ISBLANK(laps_times[[#This Row],[19]]),"DNF",    rounds_cum_time[[#This Row],[18]]+laps_times[[#This Row],[19]])</f>
        <v>3.9869675925925926E-2</v>
      </c>
      <c r="AC64" s="10">
        <f>IF(ISBLANK(laps_times[[#This Row],[20]]),"DNF",    rounds_cum_time[[#This Row],[19]]+laps_times[[#This Row],[20]])</f>
        <v>4.2007523148148151E-2</v>
      </c>
      <c r="AD64" s="10">
        <f>IF(ISBLANK(laps_times[[#This Row],[21]]),"DNF",    rounds_cum_time[[#This Row],[20]]+laps_times[[#This Row],[21]])</f>
        <v>4.417951388888889E-2</v>
      </c>
      <c r="AE64" s="10">
        <f>IF(ISBLANK(laps_times[[#This Row],[22]]),"DNF",    rounds_cum_time[[#This Row],[21]]+laps_times[[#This Row],[22]])</f>
        <v>4.6311111111111108E-2</v>
      </c>
      <c r="AF64" s="10">
        <f>IF(ISBLANK(laps_times[[#This Row],[23]]),"DNF",    rounds_cum_time[[#This Row],[22]]+laps_times[[#This Row],[23]])</f>
        <v>4.8500810185185185E-2</v>
      </c>
      <c r="AG64" s="10">
        <f>IF(ISBLANK(laps_times[[#This Row],[24]]),"DNF",    rounds_cum_time[[#This Row],[23]]+laps_times[[#This Row],[24]])</f>
        <v>5.0672106481481481E-2</v>
      </c>
      <c r="AH64" s="10">
        <f>IF(ISBLANK(laps_times[[#This Row],[25]]),"DNF",    rounds_cum_time[[#This Row],[24]]+laps_times[[#This Row],[25]])</f>
        <v>5.2917013888888892E-2</v>
      </c>
      <c r="AI64" s="10">
        <f>IF(ISBLANK(laps_times[[#This Row],[26]]),"DNF",    rounds_cum_time[[#This Row],[25]]+laps_times[[#This Row],[26]])</f>
        <v>5.5140509259259264E-2</v>
      </c>
      <c r="AJ64" s="10">
        <f>IF(ISBLANK(laps_times[[#This Row],[27]]),"DNF",    rounds_cum_time[[#This Row],[26]]+laps_times[[#This Row],[27]])</f>
        <v>5.7382870370370376E-2</v>
      </c>
      <c r="AK64" s="10">
        <f>IF(ISBLANK(laps_times[[#This Row],[28]]),"DNF",    rounds_cum_time[[#This Row],[27]]+laps_times[[#This Row],[28]])</f>
        <v>5.9593865740740749E-2</v>
      </c>
      <c r="AL64" s="10">
        <f>IF(ISBLANK(laps_times[[#This Row],[29]]),"DNF",    rounds_cum_time[[#This Row],[28]]+laps_times[[#This Row],[29]])</f>
        <v>6.1800115740740749E-2</v>
      </c>
      <c r="AM64" s="10">
        <f>IF(ISBLANK(laps_times[[#This Row],[30]]),"DNF",    rounds_cum_time[[#This Row],[29]]+laps_times[[#This Row],[30]])</f>
        <v>6.4035648148148161E-2</v>
      </c>
      <c r="AN64" s="10">
        <f>IF(ISBLANK(laps_times[[#This Row],[31]]),"DNF",    rounds_cum_time[[#This Row],[30]]+laps_times[[#This Row],[31]])</f>
        <v>6.6306018518518528E-2</v>
      </c>
      <c r="AO64" s="10">
        <f>IF(ISBLANK(laps_times[[#This Row],[32]]),"DNF",    rounds_cum_time[[#This Row],[31]]+laps_times[[#This Row],[32]])</f>
        <v>6.857939814814816E-2</v>
      </c>
      <c r="AP64" s="10">
        <f>IF(ISBLANK(laps_times[[#This Row],[33]]),"DNF",    rounds_cum_time[[#This Row],[32]]+laps_times[[#This Row],[33]])</f>
        <v>7.0820254629629639E-2</v>
      </c>
      <c r="AQ64" s="10">
        <f>IF(ISBLANK(laps_times[[#This Row],[34]]),"DNF",    rounds_cum_time[[#This Row],[33]]+laps_times[[#This Row],[34]])</f>
        <v>7.3107870370370379E-2</v>
      </c>
      <c r="AR64" s="10">
        <f>IF(ISBLANK(laps_times[[#This Row],[35]]),"DNF",    rounds_cum_time[[#This Row],[34]]+laps_times[[#This Row],[35]])</f>
        <v>7.5388888888888894E-2</v>
      </c>
      <c r="AS64" s="10">
        <f>IF(ISBLANK(laps_times[[#This Row],[36]]),"DNF",    rounds_cum_time[[#This Row],[35]]+laps_times[[#This Row],[36]])</f>
        <v>7.7738888888888899E-2</v>
      </c>
      <c r="AT64" s="10">
        <f>IF(ISBLANK(laps_times[[#This Row],[37]]),"DNF",    rounds_cum_time[[#This Row],[36]]+laps_times[[#This Row],[37]])</f>
        <v>8.0050115740740752E-2</v>
      </c>
      <c r="AU64" s="10">
        <f>IF(ISBLANK(laps_times[[#This Row],[38]]),"DNF",    rounds_cum_time[[#This Row],[37]]+laps_times[[#This Row],[38]])</f>
        <v>8.2381712962962969E-2</v>
      </c>
      <c r="AV64" s="10">
        <f>IF(ISBLANK(laps_times[[#This Row],[39]]),"DNF",    rounds_cum_time[[#This Row],[38]]+laps_times[[#This Row],[39]])</f>
        <v>8.4754513888888897E-2</v>
      </c>
      <c r="AW64" s="10">
        <f>IF(ISBLANK(laps_times[[#This Row],[40]]),"DNF",    rounds_cum_time[[#This Row],[39]]+laps_times[[#This Row],[40]])</f>
        <v>8.7156134259259263E-2</v>
      </c>
      <c r="AX64" s="10">
        <f>IF(ISBLANK(laps_times[[#This Row],[41]]),"DNF",    rounds_cum_time[[#This Row],[40]]+laps_times[[#This Row],[41]])</f>
        <v>8.957037037037037E-2</v>
      </c>
      <c r="AY64" s="10">
        <f>IF(ISBLANK(laps_times[[#This Row],[42]]),"DNF",    rounds_cum_time[[#This Row],[41]]+laps_times[[#This Row],[42]])</f>
        <v>9.2049652777777782E-2</v>
      </c>
      <c r="AZ64" s="10">
        <f>IF(ISBLANK(laps_times[[#This Row],[43]]),"DNF",    rounds_cum_time[[#This Row],[42]]+laps_times[[#This Row],[43]])</f>
        <v>9.4578356481481482E-2</v>
      </c>
      <c r="BA64" s="10">
        <f>IF(ISBLANK(laps_times[[#This Row],[44]]),"DNF",    rounds_cum_time[[#This Row],[43]]+laps_times[[#This Row],[44]])</f>
        <v>9.7114930555555562E-2</v>
      </c>
      <c r="BB64" s="10">
        <f>IF(ISBLANK(laps_times[[#This Row],[45]]),"DNF",    rounds_cum_time[[#This Row],[44]]+laps_times[[#This Row],[45]])</f>
        <v>9.9715509259259261E-2</v>
      </c>
      <c r="BC64" s="10">
        <f>IF(ISBLANK(laps_times[[#This Row],[46]]),"DNF",    rounds_cum_time[[#This Row],[45]]+laps_times[[#This Row],[46]])</f>
        <v>0.10231770833333334</v>
      </c>
      <c r="BD64" s="10">
        <f>IF(ISBLANK(laps_times[[#This Row],[47]]),"DNF",    rounds_cum_time[[#This Row],[46]]+laps_times[[#This Row],[47]])</f>
        <v>0.1049244212962963</v>
      </c>
      <c r="BE64" s="10">
        <f>IF(ISBLANK(laps_times[[#This Row],[48]]),"DNF",    rounds_cum_time[[#This Row],[47]]+laps_times[[#This Row],[48]])</f>
        <v>0.10758993055555556</v>
      </c>
      <c r="BF64" s="10">
        <f>IF(ISBLANK(laps_times[[#This Row],[49]]),"DNF",    rounds_cum_time[[#This Row],[48]]+laps_times[[#This Row],[49]])</f>
        <v>0.11025474537037037</v>
      </c>
      <c r="BG64" s="10">
        <f>IF(ISBLANK(laps_times[[#This Row],[50]]),"DNF",    rounds_cum_time[[#This Row],[49]]+laps_times[[#This Row],[50]])</f>
        <v>0.11295694444444444</v>
      </c>
      <c r="BH64" s="10">
        <f>IF(ISBLANK(laps_times[[#This Row],[51]]),"DNF",    rounds_cum_time[[#This Row],[50]]+laps_times[[#This Row],[51]])</f>
        <v>0.11568576388888889</v>
      </c>
      <c r="BI64" s="10">
        <f>IF(ISBLANK(laps_times[[#This Row],[52]]),"DNF",    rounds_cum_time[[#This Row],[51]]+laps_times[[#This Row],[52]])</f>
        <v>0.11849270833333334</v>
      </c>
      <c r="BJ64" s="10">
        <f>IF(ISBLANK(laps_times[[#This Row],[53]]),"DNF",    rounds_cum_time[[#This Row],[52]]+laps_times[[#This Row],[53]])</f>
        <v>0.1213855324074074</v>
      </c>
      <c r="BK64" s="10">
        <f>IF(ISBLANK(laps_times[[#This Row],[54]]),"DNF",    rounds_cum_time[[#This Row],[53]]+laps_times[[#This Row],[54]])</f>
        <v>0.12428645833333334</v>
      </c>
      <c r="BL64" s="10">
        <f>IF(ISBLANK(laps_times[[#This Row],[55]]),"DNF",    rounds_cum_time[[#This Row],[54]]+laps_times[[#This Row],[55]])</f>
        <v>0.12720266203703703</v>
      </c>
      <c r="BM64" s="10">
        <f>IF(ISBLANK(laps_times[[#This Row],[56]]),"DNF",    rounds_cum_time[[#This Row],[55]]+laps_times[[#This Row],[56]])</f>
        <v>0.13021851851851851</v>
      </c>
      <c r="BN64" s="10">
        <f>IF(ISBLANK(laps_times[[#This Row],[57]]),"DNF",    rounds_cum_time[[#This Row],[56]]+laps_times[[#This Row],[57]])</f>
        <v>0.13323414351851851</v>
      </c>
      <c r="BO64" s="10">
        <f>IF(ISBLANK(laps_times[[#This Row],[58]]),"DNF",    rounds_cum_time[[#This Row],[57]]+laps_times[[#This Row],[58]])</f>
        <v>0.13632314814814814</v>
      </c>
      <c r="BP64" s="10">
        <f>IF(ISBLANK(laps_times[[#This Row],[59]]),"DNF",    rounds_cum_time[[#This Row],[58]]+laps_times[[#This Row],[59]])</f>
        <v>0.13947430555555554</v>
      </c>
      <c r="BQ64" s="10">
        <f>IF(ISBLANK(laps_times[[#This Row],[60]]),"DNF",    rounds_cum_time[[#This Row],[59]]+laps_times[[#This Row],[60]])</f>
        <v>0.14250266203703701</v>
      </c>
      <c r="BR64" s="10">
        <f>IF(ISBLANK(laps_times[[#This Row],[61]]),"DNF",    rounds_cum_time[[#This Row],[60]]+laps_times[[#This Row],[61]])</f>
        <v>0.14546527777777776</v>
      </c>
      <c r="BS64" s="10">
        <f>IF(ISBLANK(laps_times[[#This Row],[62]]),"DNF",    rounds_cum_time[[#This Row],[61]]+laps_times[[#This Row],[62]])</f>
        <v>0.14838796296296294</v>
      </c>
      <c r="BT64" s="10">
        <f>IF(ISBLANK(laps_times[[#This Row],[63]]),"DNF",    rounds_cum_time[[#This Row],[62]]+laps_times[[#This Row],[63]])</f>
        <v>0.15121331018518516</v>
      </c>
    </row>
    <row r="65" spans="2:72" x14ac:dyDescent="0.2">
      <c r="B65" s="5">
        <v>60</v>
      </c>
      <c r="C65" s="1">
        <v>5</v>
      </c>
      <c r="D65" s="1" t="s">
        <v>109</v>
      </c>
      <c r="E65" s="3">
        <v>1950</v>
      </c>
      <c r="F65" s="3" t="s">
        <v>64</v>
      </c>
      <c r="G65" s="3">
        <v>3</v>
      </c>
      <c r="H65" s="1" t="s">
        <v>110</v>
      </c>
      <c r="I65" s="18">
        <v>0.15130439814814814</v>
      </c>
      <c r="J65" s="10">
        <f>laps_times[[#This Row],[1]]</f>
        <v>2.6589120370370373E-3</v>
      </c>
      <c r="K65" s="10">
        <f>IF(ISBLANK(laps_times[[#This Row],[2]]),"DNF",    rounds_cum_time[[#This Row],[1]]+laps_times[[#This Row],[2]])</f>
        <v>4.8350694444444448E-3</v>
      </c>
      <c r="L65" s="10">
        <f>IF(ISBLANK(laps_times[[#This Row],[3]]),"DNF",    rounds_cum_time[[#This Row],[2]]+laps_times[[#This Row],[3]])</f>
        <v>7.0258101851851853E-3</v>
      </c>
      <c r="M65" s="10">
        <f>IF(ISBLANK(laps_times[[#This Row],[4]]),"DNF",    rounds_cum_time[[#This Row],[3]]+laps_times[[#This Row],[4]])</f>
        <v>9.1990740740740748E-3</v>
      </c>
      <c r="N65" s="10">
        <f>IF(ISBLANK(laps_times[[#This Row],[5]]),"DNF",    rounds_cum_time[[#This Row],[4]]+laps_times[[#This Row],[5]])</f>
        <v>1.1379050925925926E-2</v>
      </c>
      <c r="O65" s="10">
        <f>IF(ISBLANK(laps_times[[#This Row],[6]]),"DNF",    rounds_cum_time[[#This Row],[5]]+laps_times[[#This Row],[6]])</f>
        <v>1.3546412037037037E-2</v>
      </c>
      <c r="P65" s="10">
        <f>IF(ISBLANK(laps_times[[#This Row],[7]]),"DNF",    rounds_cum_time[[#This Row],[6]]+laps_times[[#This Row],[7]])</f>
        <v>1.5701504629629631E-2</v>
      </c>
      <c r="Q65" s="10">
        <f>IF(ISBLANK(laps_times[[#This Row],[8]]),"DNF",    rounds_cum_time[[#This Row],[7]]+laps_times[[#This Row],[8]])</f>
        <v>1.7880671296296297E-2</v>
      </c>
      <c r="R65" s="10">
        <f>IF(ISBLANK(laps_times[[#This Row],[9]]),"DNF",    rounds_cum_time[[#This Row],[8]]+laps_times[[#This Row],[9]])</f>
        <v>2.002465277777778E-2</v>
      </c>
      <c r="S65" s="10">
        <f>IF(ISBLANK(laps_times[[#This Row],[10]]),"DNF",    rounds_cum_time[[#This Row],[9]]+laps_times[[#This Row],[10]])</f>
        <v>2.2203125000000004E-2</v>
      </c>
      <c r="T65" s="10">
        <f>IF(ISBLANK(laps_times[[#This Row],[11]]),"DNF",    rounds_cum_time[[#This Row],[10]]+laps_times[[#This Row],[11]])</f>
        <v>2.4368981481481485E-2</v>
      </c>
      <c r="U65" s="10">
        <f>IF(ISBLANK(laps_times[[#This Row],[12]]),"DNF",    rounds_cum_time[[#This Row],[11]]+laps_times[[#This Row],[12]])</f>
        <v>2.6542939814814818E-2</v>
      </c>
      <c r="V65" s="10">
        <f>IF(ISBLANK(laps_times[[#This Row],[13]]),"DNF",    rounds_cum_time[[#This Row],[12]]+laps_times[[#This Row],[13]])</f>
        <v>2.8758101851851854E-2</v>
      </c>
      <c r="W65" s="10">
        <f>IF(ISBLANK(laps_times[[#This Row],[14]]),"DNF",    rounds_cum_time[[#This Row],[13]]+laps_times[[#This Row],[14]])</f>
        <v>3.0972106481481482E-2</v>
      </c>
      <c r="X65" s="10">
        <f>IF(ISBLANK(laps_times[[#This Row],[15]]),"DNF",    rounds_cum_time[[#This Row],[14]]+laps_times[[#This Row],[15]])</f>
        <v>3.3221296296296297E-2</v>
      </c>
      <c r="Y65" s="10">
        <f>IF(ISBLANK(laps_times[[#This Row],[16]]),"DNF",    rounds_cum_time[[#This Row],[15]]+laps_times[[#This Row],[16]])</f>
        <v>3.5468634259259259E-2</v>
      </c>
      <c r="Z65" s="10">
        <f>IF(ISBLANK(laps_times[[#This Row],[17]]),"DNF",    rounds_cum_time[[#This Row],[16]]+laps_times[[#This Row],[17]])</f>
        <v>3.7732060185185184E-2</v>
      </c>
      <c r="AA65" s="10">
        <f>IF(ISBLANK(laps_times[[#This Row],[18]]),"DNF",    rounds_cum_time[[#This Row],[17]]+laps_times[[#This Row],[18]])</f>
        <v>3.9958912037037039E-2</v>
      </c>
      <c r="AB65" s="10">
        <f>IF(ISBLANK(laps_times[[#This Row],[19]]),"DNF",    rounds_cum_time[[#This Row],[18]]+laps_times[[#This Row],[19]])</f>
        <v>4.2168750000000005E-2</v>
      </c>
      <c r="AC65" s="10">
        <f>IF(ISBLANK(laps_times[[#This Row],[20]]),"DNF",    rounds_cum_time[[#This Row],[19]]+laps_times[[#This Row],[20]])</f>
        <v>4.4421759259259265E-2</v>
      </c>
      <c r="AD65" s="10">
        <f>IF(ISBLANK(laps_times[[#This Row],[21]]),"DNF",    rounds_cum_time[[#This Row],[20]]+laps_times[[#This Row],[21]])</f>
        <v>4.6703935185185189E-2</v>
      </c>
      <c r="AE65" s="10">
        <f>IF(ISBLANK(laps_times[[#This Row],[22]]),"DNF",    rounds_cum_time[[#This Row],[21]]+laps_times[[#This Row],[22]])</f>
        <v>4.89462962962963E-2</v>
      </c>
      <c r="AF65" s="10">
        <f>IF(ISBLANK(laps_times[[#This Row],[23]]),"DNF",    rounds_cum_time[[#This Row],[22]]+laps_times[[#This Row],[23]])</f>
        <v>5.1235185185185189E-2</v>
      </c>
      <c r="AG65" s="10">
        <f>IF(ISBLANK(laps_times[[#This Row],[24]]),"DNF",    rounds_cum_time[[#This Row],[23]]+laps_times[[#This Row],[24]])</f>
        <v>5.3516782407407412E-2</v>
      </c>
      <c r="AH65" s="10">
        <f>IF(ISBLANK(laps_times[[#This Row],[25]]),"DNF",    rounds_cum_time[[#This Row],[24]]+laps_times[[#This Row],[25]])</f>
        <v>5.5810648148148151E-2</v>
      </c>
      <c r="AI65" s="10">
        <f>IF(ISBLANK(laps_times[[#This Row],[26]]),"DNF",    rounds_cum_time[[#This Row],[25]]+laps_times[[#This Row],[26]])</f>
        <v>5.8064930555555561E-2</v>
      </c>
      <c r="AJ65" s="10">
        <f>IF(ISBLANK(laps_times[[#This Row],[27]]),"DNF",    rounds_cum_time[[#This Row],[26]]+laps_times[[#This Row],[27]])</f>
        <v>6.035960648148149E-2</v>
      </c>
      <c r="AK65" s="10">
        <f>IF(ISBLANK(laps_times[[#This Row],[28]]),"DNF",    rounds_cum_time[[#This Row],[27]]+laps_times[[#This Row],[28]])</f>
        <v>6.265914351851852E-2</v>
      </c>
      <c r="AL65" s="10">
        <f>IF(ISBLANK(laps_times[[#This Row],[29]]),"DNF",    rounds_cum_time[[#This Row],[28]]+laps_times[[#This Row],[29]])</f>
        <v>6.5001967592592594E-2</v>
      </c>
      <c r="AM65" s="10">
        <f>IF(ISBLANK(laps_times[[#This Row],[30]]),"DNF",    rounds_cum_time[[#This Row],[29]]+laps_times[[#This Row],[30]])</f>
        <v>6.7365509259259257E-2</v>
      </c>
      <c r="AN65" s="10">
        <f>IF(ISBLANK(laps_times[[#This Row],[31]]),"DNF",    rounds_cum_time[[#This Row],[30]]+laps_times[[#This Row],[31]])</f>
        <v>6.9731134259259253E-2</v>
      </c>
      <c r="AO65" s="10">
        <f>IF(ISBLANK(laps_times[[#This Row],[32]]),"DNF",    rounds_cum_time[[#This Row],[31]]+laps_times[[#This Row],[32]])</f>
        <v>7.2104166666666664E-2</v>
      </c>
      <c r="AP65" s="10">
        <f>IF(ISBLANK(laps_times[[#This Row],[33]]),"DNF",    rounds_cum_time[[#This Row],[32]]+laps_times[[#This Row],[33]])</f>
        <v>7.4497569444444439E-2</v>
      </c>
      <c r="AQ65" s="10">
        <f>IF(ISBLANK(laps_times[[#This Row],[34]]),"DNF",    rounds_cum_time[[#This Row],[33]]+laps_times[[#This Row],[34]])</f>
        <v>7.6886342592592583E-2</v>
      </c>
      <c r="AR65" s="10">
        <f>IF(ISBLANK(laps_times[[#This Row],[35]]),"DNF",    rounds_cum_time[[#This Row],[34]]+laps_times[[#This Row],[35]])</f>
        <v>7.9295601851851846E-2</v>
      </c>
      <c r="AS65" s="10">
        <f>IF(ISBLANK(laps_times[[#This Row],[36]]),"DNF",    rounds_cum_time[[#This Row],[35]]+laps_times[[#This Row],[36]])</f>
        <v>8.171747685185185E-2</v>
      </c>
      <c r="AT65" s="10">
        <f>IF(ISBLANK(laps_times[[#This Row],[37]]),"DNF",    rounds_cum_time[[#This Row],[36]]+laps_times[[#This Row],[37]])</f>
        <v>8.4174537037037034E-2</v>
      </c>
      <c r="AU65" s="10">
        <f>IF(ISBLANK(laps_times[[#This Row],[38]]),"DNF",    rounds_cum_time[[#This Row],[37]]+laps_times[[#This Row],[38]])</f>
        <v>8.654907407407407E-2</v>
      </c>
      <c r="AV65" s="10">
        <f>IF(ISBLANK(laps_times[[#This Row],[39]]),"DNF",    rounds_cum_time[[#This Row],[38]]+laps_times[[#This Row],[39]])</f>
        <v>8.8965972222222217E-2</v>
      </c>
      <c r="AW65" s="10">
        <f>IF(ISBLANK(laps_times[[#This Row],[40]]),"DNF",    rounds_cum_time[[#This Row],[39]]+laps_times[[#This Row],[40]])</f>
        <v>9.1370370370370366E-2</v>
      </c>
      <c r="AX65" s="10">
        <f>IF(ISBLANK(laps_times[[#This Row],[41]]),"DNF",    rounds_cum_time[[#This Row],[40]]+laps_times[[#This Row],[41]])</f>
        <v>9.3767245370370372E-2</v>
      </c>
      <c r="AY65" s="10">
        <f>IF(ISBLANK(laps_times[[#This Row],[42]]),"DNF",    rounds_cum_time[[#This Row],[41]]+laps_times[[#This Row],[42]])</f>
        <v>9.6202199074074082E-2</v>
      </c>
      <c r="AZ65" s="10">
        <f>IF(ISBLANK(laps_times[[#This Row],[43]]),"DNF",    rounds_cum_time[[#This Row],[42]]+laps_times[[#This Row],[43]])</f>
        <v>9.8732870370370374E-2</v>
      </c>
      <c r="BA65" s="10">
        <f>IF(ISBLANK(laps_times[[#This Row],[44]]),"DNF",    rounds_cum_time[[#This Row],[43]]+laps_times[[#This Row],[44]])</f>
        <v>0.10126307870370371</v>
      </c>
      <c r="BB65" s="10">
        <f>IF(ISBLANK(laps_times[[#This Row],[45]]),"DNF",    rounds_cum_time[[#This Row],[44]]+laps_times[[#This Row],[45]])</f>
        <v>0.1038337962962963</v>
      </c>
      <c r="BC65" s="10">
        <f>IF(ISBLANK(laps_times[[#This Row],[46]]),"DNF",    rounds_cum_time[[#This Row],[45]]+laps_times[[#This Row],[46]])</f>
        <v>0.10643587962962964</v>
      </c>
      <c r="BD65" s="10">
        <f>IF(ISBLANK(laps_times[[#This Row],[47]]),"DNF",    rounds_cum_time[[#This Row],[46]]+laps_times[[#This Row],[47]])</f>
        <v>0.1090607638888889</v>
      </c>
      <c r="BE65" s="10">
        <f>IF(ISBLANK(laps_times[[#This Row],[48]]),"DNF",    rounds_cum_time[[#This Row],[47]]+laps_times[[#This Row],[48]])</f>
        <v>0.11157094907407408</v>
      </c>
      <c r="BF65" s="10">
        <f>IF(ISBLANK(laps_times[[#This Row],[49]]),"DNF",    rounds_cum_time[[#This Row],[48]]+laps_times[[#This Row],[49]])</f>
        <v>0.1141096064814815</v>
      </c>
      <c r="BG65" s="10">
        <f>IF(ISBLANK(laps_times[[#This Row],[50]]),"DNF",    rounds_cum_time[[#This Row],[49]]+laps_times[[#This Row],[50]])</f>
        <v>0.11666863425925927</v>
      </c>
      <c r="BH65" s="10">
        <f>IF(ISBLANK(laps_times[[#This Row],[51]]),"DNF",    rounds_cum_time[[#This Row],[50]]+laps_times[[#This Row],[51]])</f>
        <v>0.11927129629629631</v>
      </c>
      <c r="BI65" s="10">
        <f>IF(ISBLANK(laps_times[[#This Row],[52]]),"DNF",    rounds_cum_time[[#This Row],[51]]+laps_times[[#This Row],[52]])</f>
        <v>0.12185659722222224</v>
      </c>
      <c r="BJ65" s="10">
        <f>IF(ISBLANK(laps_times[[#This Row],[53]]),"DNF",    rounds_cum_time[[#This Row],[52]]+laps_times[[#This Row],[53]])</f>
        <v>0.12447939814814817</v>
      </c>
      <c r="BK65" s="10">
        <f>IF(ISBLANK(laps_times[[#This Row],[54]]),"DNF",    rounds_cum_time[[#This Row],[53]]+laps_times[[#This Row],[54]])</f>
        <v>0.12715509259259261</v>
      </c>
      <c r="BL65" s="10">
        <f>IF(ISBLANK(laps_times[[#This Row],[55]]),"DNF",    rounds_cum_time[[#This Row],[54]]+laps_times[[#This Row],[55]])</f>
        <v>0.12978761574074077</v>
      </c>
      <c r="BM65" s="10">
        <f>IF(ISBLANK(laps_times[[#This Row],[56]]),"DNF",    rounds_cum_time[[#This Row],[55]]+laps_times[[#This Row],[56]])</f>
        <v>0.1324842592592593</v>
      </c>
      <c r="BN65" s="10">
        <f>IF(ISBLANK(laps_times[[#This Row],[57]]),"DNF",    rounds_cum_time[[#This Row],[56]]+laps_times[[#This Row],[57]])</f>
        <v>0.13519212962962968</v>
      </c>
      <c r="BO65" s="10">
        <f>IF(ISBLANK(laps_times[[#This Row],[58]]),"DNF",    rounds_cum_time[[#This Row],[57]]+laps_times[[#This Row],[58]])</f>
        <v>0.13791481481481485</v>
      </c>
      <c r="BP65" s="10">
        <f>IF(ISBLANK(laps_times[[#This Row],[59]]),"DNF",    rounds_cum_time[[#This Row],[58]]+laps_times[[#This Row],[59]])</f>
        <v>0.14058460648148152</v>
      </c>
      <c r="BQ65" s="10">
        <f>IF(ISBLANK(laps_times[[#This Row],[60]]),"DNF",    rounds_cum_time[[#This Row],[59]]+laps_times[[#This Row],[60]])</f>
        <v>0.14331539351851855</v>
      </c>
      <c r="BR65" s="10">
        <f>IF(ISBLANK(laps_times[[#This Row],[61]]),"DNF",    rounds_cum_time[[#This Row],[60]]+laps_times[[#This Row],[61]])</f>
        <v>0.14603587962962966</v>
      </c>
      <c r="BS65" s="10">
        <f>IF(ISBLANK(laps_times[[#This Row],[62]]),"DNF",    rounds_cum_time[[#This Row],[61]]+laps_times[[#This Row],[62]])</f>
        <v>0.14879803240740744</v>
      </c>
      <c r="BT65" s="10">
        <f>IF(ISBLANK(laps_times[[#This Row],[63]]),"DNF",    rounds_cum_time[[#This Row],[62]]+laps_times[[#This Row],[63]])</f>
        <v>0.15130509259259262</v>
      </c>
    </row>
    <row r="66" spans="2:72" x14ac:dyDescent="0.2">
      <c r="B66" s="5">
        <v>61</v>
      </c>
      <c r="C66" s="1">
        <v>36</v>
      </c>
      <c r="D66" s="1" t="s">
        <v>111</v>
      </c>
      <c r="E66" s="3">
        <v>1975</v>
      </c>
      <c r="F66" s="3" t="s">
        <v>8</v>
      </c>
      <c r="G66" s="3">
        <v>21</v>
      </c>
      <c r="H66" s="1" t="s">
        <v>112</v>
      </c>
      <c r="I66" s="18">
        <v>0.15191273148148149</v>
      </c>
      <c r="J66" s="10">
        <f>laps_times[[#This Row],[1]]</f>
        <v>2.5549768518518521E-3</v>
      </c>
      <c r="K66" s="10">
        <f>IF(ISBLANK(laps_times[[#This Row],[2]]),"DNF",    rounds_cum_time[[#This Row],[1]]+laps_times[[#This Row],[2]])</f>
        <v>4.6146990740740749E-3</v>
      </c>
      <c r="L66" s="10">
        <f>IF(ISBLANK(laps_times[[#This Row],[3]]),"DNF",    rounds_cum_time[[#This Row],[2]]+laps_times[[#This Row],[3]])</f>
        <v>6.6714120370370382E-3</v>
      </c>
      <c r="M66" s="10">
        <f>IF(ISBLANK(laps_times[[#This Row],[4]]),"DNF",    rounds_cum_time[[#This Row],[3]]+laps_times[[#This Row],[4]])</f>
        <v>8.7288194444444453E-3</v>
      </c>
      <c r="N66" s="10">
        <f>IF(ISBLANK(laps_times[[#This Row],[5]]),"DNF",    rounds_cum_time[[#This Row],[4]]+laps_times[[#This Row],[5]])</f>
        <v>1.0772106481481483E-2</v>
      </c>
      <c r="O66" s="10">
        <f>IF(ISBLANK(laps_times[[#This Row],[6]]),"DNF",    rounds_cum_time[[#This Row],[5]]+laps_times[[#This Row],[6]])</f>
        <v>1.2802662037037039E-2</v>
      </c>
      <c r="P66" s="10">
        <f>IF(ISBLANK(laps_times[[#This Row],[7]]),"DNF",    rounds_cum_time[[#This Row],[6]]+laps_times[[#This Row],[7]])</f>
        <v>1.4882523148148152E-2</v>
      </c>
      <c r="Q66" s="10">
        <f>IF(ISBLANK(laps_times[[#This Row],[8]]),"DNF",    rounds_cum_time[[#This Row],[7]]+laps_times[[#This Row],[8]])</f>
        <v>1.7047337962962966E-2</v>
      </c>
      <c r="R66" s="10">
        <f>IF(ISBLANK(laps_times[[#This Row],[9]]),"DNF",    rounds_cum_time[[#This Row],[8]]+laps_times[[#This Row],[9]])</f>
        <v>1.91494212962963E-2</v>
      </c>
      <c r="S66" s="10">
        <f>IF(ISBLANK(laps_times[[#This Row],[10]]),"DNF",    rounds_cum_time[[#This Row],[9]]+laps_times[[#This Row],[10]])</f>
        <v>2.1192361111111113E-2</v>
      </c>
      <c r="T66" s="10">
        <f>IF(ISBLANK(laps_times[[#This Row],[11]]),"DNF",    rounds_cum_time[[#This Row],[10]]+laps_times[[#This Row],[11]])</f>
        <v>2.3273611111111113E-2</v>
      </c>
      <c r="U66" s="10">
        <f>IF(ISBLANK(laps_times[[#This Row],[12]]),"DNF",    rounds_cum_time[[#This Row],[11]]+laps_times[[#This Row],[12]])</f>
        <v>2.5383217592592593E-2</v>
      </c>
      <c r="V66" s="10">
        <f>IF(ISBLANK(laps_times[[#This Row],[13]]),"DNF",    rounds_cum_time[[#This Row],[12]]+laps_times[[#This Row],[13]])</f>
        <v>2.7467708333333334E-2</v>
      </c>
      <c r="W66" s="10">
        <f>IF(ISBLANK(laps_times[[#This Row],[14]]),"DNF",    rounds_cum_time[[#This Row],[13]]+laps_times[[#This Row],[14]])</f>
        <v>2.9590046296296295E-2</v>
      </c>
      <c r="X66" s="10">
        <f>IF(ISBLANK(laps_times[[#This Row],[15]]),"DNF",    rounds_cum_time[[#This Row],[14]]+laps_times[[#This Row],[15]])</f>
        <v>3.1708101851851848E-2</v>
      </c>
      <c r="Y66" s="10">
        <f>IF(ISBLANK(laps_times[[#This Row],[16]]),"DNF",    rounds_cum_time[[#This Row],[15]]+laps_times[[#This Row],[16]])</f>
        <v>3.3799421296296289E-2</v>
      </c>
      <c r="Z66" s="10">
        <f>IF(ISBLANK(laps_times[[#This Row],[17]]),"DNF",    rounds_cum_time[[#This Row],[16]]+laps_times[[#This Row],[17]])</f>
        <v>3.5908680555555551E-2</v>
      </c>
      <c r="AA66" s="10">
        <f>IF(ISBLANK(laps_times[[#This Row],[18]]),"DNF",    rounds_cum_time[[#This Row],[17]]+laps_times[[#This Row],[18]])</f>
        <v>3.8075231481481481E-2</v>
      </c>
      <c r="AB66" s="10">
        <f>IF(ISBLANK(laps_times[[#This Row],[19]]),"DNF",    rounds_cum_time[[#This Row],[18]]+laps_times[[#This Row],[19]])</f>
        <v>4.0197106481481483E-2</v>
      </c>
      <c r="AC66" s="10">
        <f>IF(ISBLANK(laps_times[[#This Row],[20]]),"DNF",    rounds_cum_time[[#This Row],[19]]+laps_times[[#This Row],[20]])</f>
        <v>4.2264814814814818E-2</v>
      </c>
      <c r="AD66" s="10">
        <f>IF(ISBLANK(laps_times[[#This Row],[21]]),"DNF",    rounds_cum_time[[#This Row],[20]]+laps_times[[#This Row],[21]])</f>
        <v>4.4323842592592595E-2</v>
      </c>
      <c r="AE66" s="10">
        <f>IF(ISBLANK(laps_times[[#This Row],[22]]),"DNF",    rounds_cum_time[[#This Row],[21]]+laps_times[[#This Row],[22]])</f>
        <v>4.6440277777777782E-2</v>
      </c>
      <c r="AF66" s="10">
        <f>IF(ISBLANK(laps_times[[#This Row],[23]]),"DNF",    rounds_cum_time[[#This Row],[22]]+laps_times[[#This Row],[23]])</f>
        <v>4.855243055555556E-2</v>
      </c>
      <c r="AG66" s="10">
        <f>IF(ISBLANK(laps_times[[#This Row],[24]]),"DNF",    rounds_cum_time[[#This Row],[23]]+laps_times[[#This Row],[24]])</f>
        <v>5.0662268518518523E-2</v>
      </c>
      <c r="AH66" s="10">
        <f>IF(ISBLANK(laps_times[[#This Row],[25]]),"DNF",    rounds_cum_time[[#This Row],[24]]+laps_times[[#This Row],[25]])</f>
        <v>5.2827083333333337E-2</v>
      </c>
      <c r="AI66" s="10">
        <f>IF(ISBLANK(laps_times[[#This Row],[26]]),"DNF",    rounds_cum_time[[#This Row],[25]]+laps_times[[#This Row],[26]])</f>
        <v>5.5019444444444447E-2</v>
      </c>
      <c r="AJ66" s="10">
        <f>IF(ISBLANK(laps_times[[#This Row],[27]]),"DNF",    rounds_cum_time[[#This Row],[26]]+laps_times[[#This Row],[27]])</f>
        <v>5.7174884259259262E-2</v>
      </c>
      <c r="AK66" s="10">
        <f>IF(ISBLANK(laps_times[[#This Row],[28]]),"DNF",    rounds_cum_time[[#This Row],[27]]+laps_times[[#This Row],[28]])</f>
        <v>5.9400925925925926E-2</v>
      </c>
      <c r="AL66" s="10">
        <f>IF(ISBLANK(laps_times[[#This Row],[29]]),"DNF",    rounds_cum_time[[#This Row],[28]]+laps_times[[#This Row],[29]])</f>
        <v>6.1526736111111112E-2</v>
      </c>
      <c r="AM66" s="10">
        <f>IF(ISBLANK(laps_times[[#This Row],[30]]),"DNF",    rounds_cum_time[[#This Row],[29]]+laps_times[[#This Row],[30]])</f>
        <v>6.3681365740740736E-2</v>
      </c>
      <c r="AN66" s="10">
        <f>IF(ISBLANK(laps_times[[#This Row],[31]]),"DNF",    rounds_cum_time[[#This Row],[30]]+laps_times[[#This Row],[31]])</f>
        <v>6.5814699074074071E-2</v>
      </c>
      <c r="AO66" s="10">
        <f>IF(ISBLANK(laps_times[[#This Row],[32]]),"DNF",    rounds_cum_time[[#This Row],[31]]+laps_times[[#This Row],[32]])</f>
        <v>6.8059722222222216E-2</v>
      </c>
      <c r="AP66" s="10">
        <f>IF(ISBLANK(laps_times[[#This Row],[33]]),"DNF",    rounds_cum_time[[#This Row],[32]]+laps_times[[#This Row],[33]])</f>
        <v>7.0204976851851841E-2</v>
      </c>
      <c r="AQ66" s="10">
        <f>IF(ISBLANK(laps_times[[#This Row],[34]]),"DNF",    rounds_cum_time[[#This Row],[33]]+laps_times[[#This Row],[34]])</f>
        <v>7.2408912037037032E-2</v>
      </c>
      <c r="AR66" s="10">
        <f>IF(ISBLANK(laps_times[[#This Row],[35]]),"DNF",    rounds_cum_time[[#This Row],[34]]+laps_times[[#This Row],[35]])</f>
        <v>7.4659259259259259E-2</v>
      </c>
      <c r="AS66" s="10">
        <f>IF(ISBLANK(laps_times[[#This Row],[36]]),"DNF",    rounds_cum_time[[#This Row],[35]]+laps_times[[#This Row],[36]])</f>
        <v>7.6844791666666662E-2</v>
      </c>
      <c r="AT66" s="10">
        <f>IF(ISBLANK(laps_times[[#This Row],[37]]),"DNF",    rounds_cum_time[[#This Row],[36]]+laps_times[[#This Row],[37]])</f>
        <v>7.908263888888889E-2</v>
      </c>
      <c r="AU66" s="10">
        <f>IF(ISBLANK(laps_times[[#This Row],[38]]),"DNF",    rounds_cum_time[[#This Row],[37]]+laps_times[[#This Row],[38]])</f>
        <v>8.1298726851851855E-2</v>
      </c>
      <c r="AV66" s="10">
        <f>IF(ISBLANK(laps_times[[#This Row],[39]]),"DNF",    rounds_cum_time[[#This Row],[38]]+laps_times[[#This Row],[39]])</f>
        <v>8.3494212962962971E-2</v>
      </c>
      <c r="AW66" s="10">
        <f>IF(ISBLANK(laps_times[[#This Row],[40]]),"DNF",    rounds_cum_time[[#This Row],[39]]+laps_times[[#This Row],[40]])</f>
        <v>8.573842592592594E-2</v>
      </c>
      <c r="AX66" s="10">
        <f>IF(ISBLANK(laps_times[[#This Row],[41]]),"DNF",    rounds_cum_time[[#This Row],[40]]+laps_times[[#This Row],[41]])</f>
        <v>8.7982523148148167E-2</v>
      </c>
      <c r="AY66" s="10">
        <f>IF(ISBLANK(laps_times[[#This Row],[42]]),"DNF",    rounds_cum_time[[#This Row],[41]]+laps_times[[#This Row],[42]])</f>
        <v>9.0196180555555575E-2</v>
      </c>
      <c r="AZ66" s="10">
        <f>IF(ISBLANK(laps_times[[#This Row],[43]]),"DNF",    rounds_cum_time[[#This Row],[42]]+laps_times[[#This Row],[43]])</f>
        <v>9.25146990740741E-2</v>
      </c>
      <c r="BA66" s="10">
        <f>IF(ISBLANK(laps_times[[#This Row],[44]]),"DNF",    rounds_cum_time[[#This Row],[43]]+laps_times[[#This Row],[44]])</f>
        <v>9.4960069444444475E-2</v>
      </c>
      <c r="BB66" s="10">
        <f>IF(ISBLANK(laps_times[[#This Row],[45]]),"DNF",    rounds_cum_time[[#This Row],[44]]+laps_times[[#This Row],[45]])</f>
        <v>9.7530092592592627E-2</v>
      </c>
      <c r="BC66" s="10">
        <f>IF(ISBLANK(laps_times[[#This Row],[46]]),"DNF",    rounds_cum_time[[#This Row],[45]]+laps_times[[#This Row],[46]])</f>
        <v>0.10024097222222225</v>
      </c>
      <c r="BD66" s="10">
        <f>IF(ISBLANK(laps_times[[#This Row],[47]]),"DNF",    rounds_cum_time[[#This Row],[46]]+laps_times[[#This Row],[47]])</f>
        <v>0.10306481481481485</v>
      </c>
      <c r="BE66" s="10">
        <f>IF(ISBLANK(laps_times[[#This Row],[48]]),"DNF",    rounds_cum_time[[#This Row],[47]]+laps_times[[#This Row],[48]])</f>
        <v>0.10583842592592596</v>
      </c>
      <c r="BF66" s="10">
        <f>IF(ISBLANK(laps_times[[#This Row],[49]]),"DNF",    rounds_cum_time[[#This Row],[48]]+laps_times[[#This Row],[49]])</f>
        <v>0.10882025462962966</v>
      </c>
      <c r="BG66" s="10">
        <f>IF(ISBLANK(laps_times[[#This Row],[50]]),"DNF",    rounds_cum_time[[#This Row],[49]]+laps_times[[#This Row],[50]])</f>
        <v>0.11183715277777781</v>
      </c>
      <c r="BH66" s="10">
        <f>IF(ISBLANK(laps_times[[#This Row],[51]]),"DNF",    rounds_cum_time[[#This Row],[50]]+laps_times[[#This Row],[51]])</f>
        <v>0.11519895833333336</v>
      </c>
      <c r="BI66" s="10">
        <f>IF(ISBLANK(laps_times[[#This Row],[52]]),"DNF",    rounds_cum_time[[#This Row],[51]]+laps_times[[#This Row],[52]])</f>
        <v>0.1181391203703704</v>
      </c>
      <c r="BJ66" s="10">
        <f>IF(ISBLANK(laps_times[[#This Row],[53]]),"DNF",    rounds_cum_time[[#This Row],[52]]+laps_times[[#This Row],[53]])</f>
        <v>0.12114201388888891</v>
      </c>
      <c r="BK66" s="10">
        <f>IF(ISBLANK(laps_times[[#This Row],[54]]),"DNF",    rounds_cum_time[[#This Row],[53]]+laps_times[[#This Row],[54]])</f>
        <v>0.12448564814814818</v>
      </c>
      <c r="BL66" s="10">
        <f>IF(ISBLANK(laps_times[[#This Row],[55]]),"DNF",    rounds_cum_time[[#This Row],[54]]+laps_times[[#This Row],[55]])</f>
        <v>0.12732812500000004</v>
      </c>
      <c r="BM66" s="10">
        <f>IF(ISBLANK(laps_times[[#This Row],[56]]),"DNF",    rounds_cum_time[[#This Row],[55]]+laps_times[[#This Row],[56]])</f>
        <v>0.13029606481481484</v>
      </c>
      <c r="BN66" s="10">
        <f>IF(ISBLANK(laps_times[[#This Row],[57]]),"DNF",    rounds_cum_time[[#This Row],[56]]+laps_times[[#This Row],[57]])</f>
        <v>0.13336377314814818</v>
      </c>
      <c r="BO66" s="10">
        <f>IF(ISBLANK(laps_times[[#This Row],[58]]),"DNF",    rounds_cum_time[[#This Row],[57]]+laps_times[[#This Row],[58]])</f>
        <v>0.13661250000000003</v>
      </c>
      <c r="BP66" s="10">
        <f>IF(ISBLANK(laps_times[[#This Row],[59]]),"DNF",    rounds_cum_time[[#This Row],[58]]+laps_times[[#This Row],[59]])</f>
        <v>0.13965358796296298</v>
      </c>
      <c r="BQ66" s="10">
        <f>IF(ISBLANK(laps_times[[#This Row],[60]]),"DNF",    rounds_cum_time[[#This Row],[59]]+laps_times[[#This Row],[60]])</f>
        <v>0.14274189814814817</v>
      </c>
      <c r="BR66" s="10">
        <f>IF(ISBLANK(laps_times[[#This Row],[61]]),"DNF",    rounds_cum_time[[#This Row],[60]]+laps_times[[#This Row],[61]])</f>
        <v>0.14586006944444446</v>
      </c>
      <c r="BS66" s="10">
        <f>IF(ISBLANK(laps_times[[#This Row],[62]]),"DNF",    rounds_cum_time[[#This Row],[61]]+laps_times[[#This Row],[62]])</f>
        <v>0.14895752314814817</v>
      </c>
      <c r="BT66" s="10">
        <f>IF(ISBLANK(laps_times[[#This Row],[63]]),"DNF",    rounds_cum_time[[#This Row],[62]]+laps_times[[#This Row],[63]])</f>
        <v>0.1519133101851852</v>
      </c>
    </row>
    <row r="67" spans="2:72" x14ac:dyDescent="0.2">
      <c r="B67" s="5">
        <v>62</v>
      </c>
      <c r="C67" s="1">
        <v>40</v>
      </c>
      <c r="D67" s="1" t="s">
        <v>113</v>
      </c>
      <c r="E67" s="3">
        <v>1982</v>
      </c>
      <c r="F67" s="3" t="s">
        <v>22</v>
      </c>
      <c r="G67" s="3">
        <v>3</v>
      </c>
      <c r="H67" s="1" t="s">
        <v>47</v>
      </c>
      <c r="I67" s="18">
        <v>0.15199965277777777</v>
      </c>
      <c r="J67" s="10">
        <f>laps_times[[#This Row],[1]]</f>
        <v>2.7778935185185185E-3</v>
      </c>
      <c r="K67" s="10">
        <f>IF(ISBLANK(laps_times[[#This Row],[2]]),"DNF",    rounds_cum_time[[#This Row],[1]]+laps_times[[#This Row],[2]])</f>
        <v>4.9325231481481477E-3</v>
      </c>
      <c r="L67" s="10">
        <f>IF(ISBLANK(laps_times[[#This Row],[3]]),"DNF",    rounds_cum_time[[#This Row],[2]]+laps_times[[#This Row],[3]])</f>
        <v>7.0964120370370365E-3</v>
      </c>
      <c r="M67" s="10">
        <f>IF(ISBLANK(laps_times[[#This Row],[4]]),"DNF",    rounds_cum_time[[#This Row],[3]]+laps_times[[#This Row],[4]])</f>
        <v>9.2180555555555557E-3</v>
      </c>
      <c r="N67" s="10">
        <f>IF(ISBLANK(laps_times[[#This Row],[5]]),"DNF",    rounds_cum_time[[#This Row],[4]]+laps_times[[#This Row],[5]])</f>
        <v>1.1426388888888889E-2</v>
      </c>
      <c r="O67" s="10">
        <f>IF(ISBLANK(laps_times[[#This Row],[6]]),"DNF",    rounds_cum_time[[#This Row],[5]]+laps_times[[#This Row],[6]])</f>
        <v>1.3553009259259259E-2</v>
      </c>
      <c r="P67" s="10">
        <f>IF(ISBLANK(laps_times[[#This Row],[7]]),"DNF",    rounds_cum_time[[#This Row],[6]]+laps_times[[#This Row],[7]])</f>
        <v>1.5587731481481482E-2</v>
      </c>
      <c r="Q67" s="10">
        <f>IF(ISBLANK(laps_times[[#This Row],[8]]),"DNF",    rounds_cum_time[[#This Row],[7]]+laps_times[[#This Row],[8]])</f>
        <v>1.7679398148148149E-2</v>
      </c>
      <c r="R67" s="10">
        <f>IF(ISBLANK(laps_times[[#This Row],[9]]),"DNF",    rounds_cum_time[[#This Row],[8]]+laps_times[[#This Row],[9]])</f>
        <v>1.9739467592592593E-2</v>
      </c>
      <c r="S67" s="10">
        <f>IF(ISBLANK(laps_times[[#This Row],[10]]),"DNF",    rounds_cum_time[[#This Row],[9]]+laps_times[[#This Row],[10]])</f>
        <v>2.1822685185185185E-2</v>
      </c>
      <c r="T67" s="10">
        <f>IF(ISBLANK(laps_times[[#This Row],[11]]),"DNF",    rounds_cum_time[[#This Row],[10]]+laps_times[[#This Row],[11]])</f>
        <v>2.4034490740740742E-2</v>
      </c>
      <c r="U67" s="10">
        <f>IF(ISBLANK(laps_times[[#This Row],[12]]),"DNF",    rounds_cum_time[[#This Row],[11]]+laps_times[[#This Row],[12]])</f>
        <v>2.6183564814814816E-2</v>
      </c>
      <c r="V67" s="10">
        <f>IF(ISBLANK(laps_times[[#This Row],[13]]),"DNF",    rounds_cum_time[[#This Row],[12]]+laps_times[[#This Row],[13]])</f>
        <v>2.8329050925925928E-2</v>
      </c>
      <c r="W67" s="10">
        <f>IF(ISBLANK(laps_times[[#This Row],[14]]),"DNF",    rounds_cum_time[[#This Row],[13]]+laps_times[[#This Row],[14]])</f>
        <v>3.0605324074074076E-2</v>
      </c>
      <c r="X67" s="10">
        <f>IF(ISBLANK(laps_times[[#This Row],[15]]),"DNF",    rounds_cum_time[[#This Row],[14]]+laps_times[[#This Row],[15]])</f>
        <v>3.2855671296296296E-2</v>
      </c>
      <c r="Y67" s="10">
        <f>IF(ISBLANK(laps_times[[#This Row],[16]]),"DNF",    rounds_cum_time[[#This Row],[15]]+laps_times[[#This Row],[16]])</f>
        <v>3.5213541666666667E-2</v>
      </c>
      <c r="Z67" s="10">
        <f>IF(ISBLANK(laps_times[[#This Row],[17]]),"DNF",    rounds_cum_time[[#This Row],[16]]+laps_times[[#This Row],[17]])</f>
        <v>3.7554166666666666E-2</v>
      </c>
      <c r="AA67" s="10">
        <f>IF(ISBLANK(laps_times[[#This Row],[18]]),"DNF",    rounds_cum_time[[#This Row],[17]]+laps_times[[#This Row],[18]])</f>
        <v>3.9908217592592589E-2</v>
      </c>
      <c r="AB67" s="10">
        <f>IF(ISBLANK(laps_times[[#This Row],[19]]),"DNF",    rounds_cum_time[[#This Row],[18]]+laps_times[[#This Row],[19]])</f>
        <v>4.2198726851851845E-2</v>
      </c>
      <c r="AC67" s="10">
        <f>IF(ISBLANK(laps_times[[#This Row],[20]]),"DNF",    rounds_cum_time[[#This Row],[19]]+laps_times[[#This Row],[20]])</f>
        <v>4.4478703703703694E-2</v>
      </c>
      <c r="AD67" s="10">
        <f>IF(ISBLANK(laps_times[[#This Row],[21]]),"DNF",    rounds_cum_time[[#This Row],[20]]+laps_times[[#This Row],[21]])</f>
        <v>4.6803009259259253E-2</v>
      </c>
      <c r="AE67" s="10">
        <f>IF(ISBLANK(laps_times[[#This Row],[22]]),"DNF",    rounds_cum_time[[#This Row],[21]]+laps_times[[#This Row],[22]])</f>
        <v>4.9192824074074069E-2</v>
      </c>
      <c r="AF67" s="10">
        <f>IF(ISBLANK(laps_times[[#This Row],[23]]),"DNF",    rounds_cum_time[[#This Row],[22]]+laps_times[[#This Row],[23]])</f>
        <v>5.1612499999999992E-2</v>
      </c>
      <c r="AG67" s="10">
        <f>IF(ISBLANK(laps_times[[#This Row],[24]]),"DNF",    rounds_cum_time[[#This Row],[23]]+laps_times[[#This Row],[24]])</f>
        <v>5.3997453703703693E-2</v>
      </c>
      <c r="AH67" s="10">
        <f>IF(ISBLANK(laps_times[[#This Row],[25]]),"DNF",    rounds_cum_time[[#This Row],[24]]+laps_times[[#This Row],[25]])</f>
        <v>5.6350347222222215E-2</v>
      </c>
      <c r="AI67" s="10">
        <f>IF(ISBLANK(laps_times[[#This Row],[26]]),"DNF",    rounds_cum_time[[#This Row],[25]]+laps_times[[#This Row],[26]])</f>
        <v>5.8741550925925916E-2</v>
      </c>
      <c r="AJ67" s="10">
        <f>IF(ISBLANK(laps_times[[#This Row],[27]]),"DNF",    rounds_cum_time[[#This Row],[26]]+laps_times[[#This Row],[27]])</f>
        <v>6.1225578703703695E-2</v>
      </c>
      <c r="AK67" s="10">
        <f>IF(ISBLANK(laps_times[[#This Row],[28]]),"DNF",    rounds_cum_time[[#This Row],[27]]+laps_times[[#This Row],[28]])</f>
        <v>6.3617013888888879E-2</v>
      </c>
      <c r="AL67" s="10">
        <f>IF(ISBLANK(laps_times[[#This Row],[29]]),"DNF",    rounds_cum_time[[#This Row],[28]]+laps_times[[#This Row],[29]])</f>
        <v>6.606307870370369E-2</v>
      </c>
      <c r="AM67" s="10">
        <f>IF(ISBLANK(laps_times[[#This Row],[30]]),"DNF",    rounds_cum_time[[#This Row],[29]]+laps_times[[#This Row],[30]])</f>
        <v>6.8513425925925908E-2</v>
      </c>
      <c r="AN67" s="10">
        <f>IF(ISBLANK(laps_times[[#This Row],[31]]),"DNF",    rounds_cum_time[[#This Row],[30]]+laps_times[[#This Row],[31]])</f>
        <v>7.0994907407407395E-2</v>
      </c>
      <c r="AO67" s="10">
        <f>IF(ISBLANK(laps_times[[#This Row],[32]]),"DNF",    rounds_cum_time[[#This Row],[31]]+laps_times[[#This Row],[32]])</f>
        <v>7.3597569444444427E-2</v>
      </c>
      <c r="AP67" s="10">
        <f>IF(ISBLANK(laps_times[[#This Row],[33]]),"DNF",    rounds_cum_time[[#This Row],[32]]+laps_times[[#This Row],[33]])</f>
        <v>7.6170370370370347E-2</v>
      </c>
      <c r="AQ67" s="10">
        <f>IF(ISBLANK(laps_times[[#This Row],[34]]),"DNF",    rounds_cum_time[[#This Row],[33]]+laps_times[[#This Row],[34]])</f>
        <v>7.8716550925925902E-2</v>
      </c>
      <c r="AR67" s="10">
        <f>IF(ISBLANK(laps_times[[#This Row],[35]]),"DNF",    rounds_cum_time[[#This Row],[34]]+laps_times[[#This Row],[35]])</f>
        <v>8.1312847222222193E-2</v>
      </c>
      <c r="AS67" s="10">
        <f>IF(ISBLANK(laps_times[[#This Row],[36]]),"DNF",    rounds_cum_time[[#This Row],[35]]+laps_times[[#This Row],[36]])</f>
        <v>8.3865740740740713E-2</v>
      </c>
      <c r="AT67" s="10">
        <f>IF(ISBLANK(laps_times[[#This Row],[37]]),"DNF",    rounds_cum_time[[#This Row],[36]]+laps_times[[#This Row],[37]])</f>
        <v>8.640023148148146E-2</v>
      </c>
      <c r="AU67" s="10">
        <f>IF(ISBLANK(laps_times[[#This Row],[38]]),"DNF",    rounds_cum_time[[#This Row],[37]]+laps_times[[#This Row],[38]])</f>
        <v>8.9002662037037009E-2</v>
      </c>
      <c r="AV67" s="10">
        <f>IF(ISBLANK(laps_times[[#This Row],[39]]),"DNF",    rounds_cum_time[[#This Row],[38]]+laps_times[[#This Row],[39]])</f>
        <v>9.1700925925925894E-2</v>
      </c>
      <c r="AW67" s="10">
        <f>IF(ISBLANK(laps_times[[#This Row],[40]]),"DNF",    rounds_cum_time[[#This Row],[39]]+laps_times[[#This Row],[40]])</f>
        <v>9.4238657407407375E-2</v>
      </c>
      <c r="AX67" s="10">
        <f>IF(ISBLANK(laps_times[[#This Row],[41]]),"DNF",    rounds_cum_time[[#This Row],[40]]+laps_times[[#This Row],[41]])</f>
        <v>9.682974537037034E-2</v>
      </c>
      <c r="AY67" s="10">
        <f>IF(ISBLANK(laps_times[[#This Row],[42]]),"DNF",    rounds_cum_time[[#This Row],[41]]+laps_times[[#This Row],[42]])</f>
        <v>9.9420254629629598E-2</v>
      </c>
      <c r="AZ67" s="10">
        <f>IF(ISBLANK(laps_times[[#This Row],[43]]),"DNF",    rounds_cum_time[[#This Row],[42]]+laps_times[[#This Row],[43]])</f>
        <v>0.10201064814814811</v>
      </c>
      <c r="BA67" s="10">
        <f>IF(ISBLANK(laps_times[[#This Row],[44]]),"DNF",    rounds_cum_time[[#This Row],[43]]+laps_times[[#This Row],[44]])</f>
        <v>0.10457557870370367</v>
      </c>
      <c r="BB67" s="10">
        <f>IF(ISBLANK(laps_times[[#This Row],[45]]),"DNF",    rounds_cum_time[[#This Row],[44]]+laps_times[[#This Row],[45]])</f>
        <v>0.10732534722222219</v>
      </c>
      <c r="BC67" s="10">
        <f>IF(ISBLANK(laps_times[[#This Row],[46]]),"DNF",    rounds_cum_time[[#This Row],[45]]+laps_times[[#This Row],[46]])</f>
        <v>0.109955787037037</v>
      </c>
      <c r="BD67" s="10">
        <f>IF(ISBLANK(laps_times[[#This Row],[47]]),"DNF",    rounds_cum_time[[#This Row],[46]]+laps_times[[#This Row],[47]])</f>
        <v>0.11261064814814811</v>
      </c>
      <c r="BE67" s="10">
        <f>IF(ISBLANK(laps_times[[#This Row],[48]]),"DNF",    rounds_cum_time[[#This Row],[47]]+laps_times[[#This Row],[48]])</f>
        <v>0.11515567129629627</v>
      </c>
      <c r="BF67" s="10">
        <f>IF(ISBLANK(laps_times[[#This Row],[49]]),"DNF",    rounds_cum_time[[#This Row],[48]]+laps_times[[#This Row],[49]])</f>
        <v>0.11772499999999997</v>
      </c>
      <c r="BG67" s="10">
        <f>IF(ISBLANK(laps_times[[#This Row],[50]]),"DNF",    rounds_cum_time[[#This Row],[49]]+laps_times[[#This Row],[50]])</f>
        <v>0.12030347222222219</v>
      </c>
      <c r="BH67" s="10">
        <f>IF(ISBLANK(laps_times[[#This Row],[51]]),"DNF",    rounds_cum_time[[#This Row],[50]]+laps_times[[#This Row],[51]])</f>
        <v>0.12290138888888887</v>
      </c>
      <c r="BI67" s="10">
        <f>IF(ISBLANK(laps_times[[#This Row],[52]]),"DNF",    rounds_cum_time[[#This Row],[51]]+laps_times[[#This Row],[52]])</f>
        <v>0.12575289351851848</v>
      </c>
      <c r="BJ67" s="10">
        <f>IF(ISBLANK(laps_times[[#This Row],[53]]),"DNF",    rounds_cum_time[[#This Row],[52]]+laps_times[[#This Row],[53]])</f>
        <v>0.12835081018518515</v>
      </c>
      <c r="BK67" s="10">
        <f>IF(ISBLANK(laps_times[[#This Row],[54]]),"DNF",    rounds_cum_time[[#This Row],[53]]+laps_times[[#This Row],[54]])</f>
        <v>0.13072129629629625</v>
      </c>
      <c r="BL67" s="10">
        <f>IF(ISBLANK(laps_times[[#This Row],[55]]),"DNF",    rounds_cum_time[[#This Row],[54]]+laps_times[[#This Row],[55]])</f>
        <v>0.13308576388888885</v>
      </c>
      <c r="BM67" s="10">
        <f>IF(ISBLANK(laps_times[[#This Row],[56]]),"DNF",    rounds_cum_time[[#This Row],[55]]+laps_times[[#This Row],[56]])</f>
        <v>0.13551157407407402</v>
      </c>
      <c r="BN67" s="10">
        <f>IF(ISBLANK(laps_times[[#This Row],[57]]),"DNF",    rounds_cum_time[[#This Row],[56]]+laps_times[[#This Row],[57]])</f>
        <v>0.13798124999999994</v>
      </c>
      <c r="BO67" s="10">
        <f>IF(ISBLANK(laps_times[[#This Row],[58]]),"DNF",    rounds_cum_time[[#This Row],[57]]+laps_times[[#This Row],[58]])</f>
        <v>0.14050312499999995</v>
      </c>
      <c r="BP67" s="10">
        <f>IF(ISBLANK(laps_times[[#This Row],[59]]),"DNF",    rounds_cum_time[[#This Row],[58]]+laps_times[[#This Row],[59]])</f>
        <v>0.14295671296296292</v>
      </c>
      <c r="BQ67" s="10">
        <f>IF(ISBLANK(laps_times[[#This Row],[60]]),"DNF",    rounds_cum_time[[#This Row],[59]]+laps_times[[#This Row],[60]])</f>
        <v>0.14535092592592588</v>
      </c>
      <c r="BR67" s="10">
        <f>IF(ISBLANK(laps_times[[#This Row],[61]]),"DNF",    rounds_cum_time[[#This Row],[60]]+laps_times[[#This Row],[61]])</f>
        <v>0.14768738425925923</v>
      </c>
      <c r="BS67" s="10">
        <f>IF(ISBLANK(laps_times[[#This Row],[62]]),"DNF",    rounds_cum_time[[#This Row],[61]]+laps_times[[#This Row],[62]])</f>
        <v>0.1499628472222222</v>
      </c>
      <c r="BT67" s="10">
        <f>IF(ISBLANK(laps_times[[#This Row],[63]]),"DNF",    rounds_cum_time[[#This Row],[62]]+laps_times[[#This Row],[63]])</f>
        <v>0.15200011574074071</v>
      </c>
    </row>
    <row r="68" spans="2:72" x14ac:dyDescent="0.2">
      <c r="B68" s="5">
        <v>63</v>
      </c>
      <c r="C68" s="1">
        <v>38</v>
      </c>
      <c r="D68" s="1" t="s">
        <v>114</v>
      </c>
      <c r="E68" s="3">
        <v>1980</v>
      </c>
      <c r="F68" s="3" t="s">
        <v>8</v>
      </c>
      <c r="G68" s="3">
        <v>22</v>
      </c>
      <c r="H68" s="1" t="s">
        <v>115</v>
      </c>
      <c r="I68" s="18">
        <v>0.15449537037037037</v>
      </c>
      <c r="J68" s="10">
        <f>laps_times[[#This Row],[1]]</f>
        <v>2.9278935185185189E-3</v>
      </c>
      <c r="K68" s="10">
        <f>IF(ISBLANK(laps_times[[#This Row],[2]]),"DNF",    rounds_cum_time[[#This Row],[1]]+laps_times[[#This Row],[2]])</f>
        <v>5.2349537037037035E-3</v>
      </c>
      <c r="L68" s="10">
        <f>IF(ISBLANK(laps_times[[#This Row],[3]]),"DNF",    rounds_cum_time[[#This Row],[2]]+laps_times[[#This Row],[3]])</f>
        <v>7.5261574074074068E-3</v>
      </c>
      <c r="M68" s="10">
        <f>IF(ISBLANK(laps_times[[#This Row],[4]]),"DNF",    rounds_cum_time[[#This Row],[3]]+laps_times[[#This Row],[4]])</f>
        <v>9.8230324074074071E-3</v>
      </c>
      <c r="N68" s="10">
        <f>IF(ISBLANK(laps_times[[#This Row],[5]]),"DNF",    rounds_cum_time[[#This Row],[4]]+laps_times[[#This Row],[5]])</f>
        <v>1.2190509259259259E-2</v>
      </c>
      <c r="O68" s="10">
        <f>IF(ISBLANK(laps_times[[#This Row],[6]]),"DNF",    rounds_cum_time[[#This Row],[5]]+laps_times[[#This Row],[6]])</f>
        <v>1.4342824074074074E-2</v>
      </c>
      <c r="P68" s="10">
        <f>IF(ISBLANK(laps_times[[#This Row],[7]]),"DNF",    rounds_cum_time[[#This Row],[6]]+laps_times[[#This Row],[7]])</f>
        <v>1.6469560185185184E-2</v>
      </c>
      <c r="Q68" s="10">
        <f>IF(ISBLANK(laps_times[[#This Row],[8]]),"DNF",    rounds_cum_time[[#This Row],[7]]+laps_times[[#This Row],[8]])</f>
        <v>1.8617013888888888E-2</v>
      </c>
      <c r="R68" s="10">
        <f>IF(ISBLANK(laps_times[[#This Row],[9]]),"DNF",    rounds_cum_time[[#This Row],[8]]+laps_times[[#This Row],[9]])</f>
        <v>2.0853472222222221E-2</v>
      </c>
      <c r="S68" s="10">
        <f>IF(ISBLANK(laps_times[[#This Row],[10]]),"DNF",    rounds_cum_time[[#This Row],[9]]+laps_times[[#This Row],[10]])</f>
        <v>2.2974421296296295E-2</v>
      </c>
      <c r="T68" s="10">
        <f>IF(ISBLANK(laps_times[[#This Row],[11]]),"DNF",    rounds_cum_time[[#This Row],[10]]+laps_times[[#This Row],[11]])</f>
        <v>2.5096990740740739E-2</v>
      </c>
      <c r="U68" s="10">
        <f>IF(ISBLANK(laps_times[[#This Row],[12]]),"DNF",    rounds_cum_time[[#This Row],[11]]+laps_times[[#This Row],[12]])</f>
        <v>2.7257638888888887E-2</v>
      </c>
      <c r="V68" s="10">
        <f>IF(ISBLANK(laps_times[[#This Row],[13]]),"DNF",    rounds_cum_time[[#This Row],[12]]+laps_times[[#This Row],[13]])</f>
        <v>2.9534259259259257E-2</v>
      </c>
      <c r="W68" s="10">
        <f>IF(ISBLANK(laps_times[[#This Row],[14]]),"DNF",    rounds_cum_time[[#This Row],[13]]+laps_times[[#This Row],[14]])</f>
        <v>3.1727199074074071E-2</v>
      </c>
      <c r="X68" s="10">
        <f>IF(ISBLANK(laps_times[[#This Row],[15]]),"DNF",    rounds_cum_time[[#This Row],[14]]+laps_times[[#This Row],[15]])</f>
        <v>3.3945601851851852E-2</v>
      </c>
      <c r="Y68" s="10">
        <f>IF(ISBLANK(laps_times[[#This Row],[16]]),"DNF",    rounds_cum_time[[#This Row],[15]]+laps_times[[#This Row],[16]])</f>
        <v>3.6200925925925928E-2</v>
      </c>
      <c r="Z68" s="10">
        <f>IF(ISBLANK(laps_times[[#This Row],[17]]),"DNF",    rounds_cum_time[[#This Row],[16]]+laps_times[[#This Row],[17]])</f>
        <v>3.8431712962962966E-2</v>
      </c>
      <c r="AA68" s="10">
        <f>IF(ISBLANK(laps_times[[#This Row],[18]]),"DNF",    rounds_cum_time[[#This Row],[17]]+laps_times[[#This Row],[18]])</f>
        <v>4.0699189814814817E-2</v>
      </c>
      <c r="AB68" s="10">
        <f>IF(ISBLANK(laps_times[[#This Row],[19]]),"DNF",    rounds_cum_time[[#This Row],[18]]+laps_times[[#This Row],[19]])</f>
        <v>4.3084375000000001E-2</v>
      </c>
      <c r="AC68" s="10">
        <f>IF(ISBLANK(laps_times[[#This Row],[20]]),"DNF",    rounds_cum_time[[#This Row],[19]]+laps_times[[#This Row],[20]])</f>
        <v>4.5379629629629631E-2</v>
      </c>
      <c r="AD68" s="10">
        <f>IF(ISBLANK(laps_times[[#This Row],[21]]),"DNF",    rounds_cum_time[[#This Row],[20]]+laps_times[[#This Row],[21]])</f>
        <v>4.7741435185185185E-2</v>
      </c>
      <c r="AE68" s="10">
        <f>IF(ISBLANK(laps_times[[#This Row],[22]]),"DNF",    rounds_cum_time[[#This Row],[21]]+laps_times[[#This Row],[22]])</f>
        <v>5.002997685185185E-2</v>
      </c>
      <c r="AF68" s="10">
        <f>IF(ISBLANK(laps_times[[#This Row],[23]]),"DNF",    rounds_cum_time[[#This Row],[22]]+laps_times[[#This Row],[23]])</f>
        <v>5.2371527777777774E-2</v>
      </c>
      <c r="AG68" s="10">
        <f>IF(ISBLANK(laps_times[[#This Row],[24]]),"DNF",    rounds_cum_time[[#This Row],[23]]+laps_times[[#This Row],[24]])</f>
        <v>5.4704282407407406E-2</v>
      </c>
      <c r="AH68" s="10">
        <f>IF(ISBLANK(laps_times[[#This Row],[25]]),"DNF",    rounds_cum_time[[#This Row],[24]]+laps_times[[#This Row],[25]])</f>
        <v>5.7025925925925924E-2</v>
      </c>
      <c r="AI68" s="10">
        <f>IF(ISBLANK(laps_times[[#This Row],[26]]),"DNF",    rounds_cum_time[[#This Row],[25]]+laps_times[[#This Row],[26]])</f>
        <v>5.9291898148148149E-2</v>
      </c>
      <c r="AJ68" s="10">
        <f>IF(ISBLANK(laps_times[[#This Row],[27]]),"DNF",    rounds_cum_time[[#This Row],[26]]+laps_times[[#This Row],[27]])</f>
        <v>6.1644791666666671E-2</v>
      </c>
      <c r="AK68" s="10">
        <f>IF(ISBLANK(laps_times[[#This Row],[28]]),"DNF",    rounds_cum_time[[#This Row],[27]]+laps_times[[#This Row],[28]])</f>
        <v>6.4124537037037035E-2</v>
      </c>
      <c r="AL68" s="10">
        <f>IF(ISBLANK(laps_times[[#This Row],[29]]),"DNF",    rounds_cum_time[[#This Row],[28]]+laps_times[[#This Row],[29]])</f>
        <v>6.643148148148148E-2</v>
      </c>
      <c r="AM68" s="10">
        <f>IF(ISBLANK(laps_times[[#This Row],[30]]),"DNF",    rounds_cum_time[[#This Row],[29]]+laps_times[[#This Row],[30]])</f>
        <v>6.8757986111111113E-2</v>
      </c>
      <c r="AN68" s="10">
        <f>IF(ISBLANK(laps_times[[#This Row],[31]]),"DNF",    rounds_cum_time[[#This Row],[30]]+laps_times[[#This Row],[31]])</f>
        <v>7.1116782407407403E-2</v>
      </c>
      <c r="AO68" s="10">
        <f>IF(ISBLANK(laps_times[[#This Row],[32]]),"DNF",    rounds_cum_time[[#This Row],[31]]+laps_times[[#This Row],[32]])</f>
        <v>7.3434606481481479E-2</v>
      </c>
      <c r="AP68" s="10">
        <f>IF(ISBLANK(laps_times[[#This Row],[33]]),"DNF",    rounds_cum_time[[#This Row],[32]]+laps_times[[#This Row],[33]])</f>
        <v>7.5817476851851848E-2</v>
      </c>
      <c r="AQ68" s="10">
        <f>IF(ISBLANK(laps_times[[#This Row],[34]]),"DNF",    rounds_cum_time[[#This Row],[33]]+laps_times[[#This Row],[34]])</f>
        <v>7.8159374999999989E-2</v>
      </c>
      <c r="AR68" s="10">
        <f>IF(ISBLANK(laps_times[[#This Row],[35]]),"DNF",    rounds_cum_time[[#This Row],[34]]+laps_times[[#This Row],[35]])</f>
        <v>8.0490046296296289E-2</v>
      </c>
      <c r="AS68" s="10">
        <f>IF(ISBLANK(laps_times[[#This Row],[36]]),"DNF",    rounds_cum_time[[#This Row],[35]]+laps_times[[#This Row],[36]])</f>
        <v>8.2817708333333323E-2</v>
      </c>
      <c r="AT68" s="10">
        <f>IF(ISBLANK(laps_times[[#This Row],[37]]),"DNF",    rounds_cum_time[[#This Row],[36]]+laps_times[[#This Row],[37]])</f>
        <v>8.5198379629629617E-2</v>
      </c>
      <c r="AU68" s="10">
        <f>IF(ISBLANK(laps_times[[#This Row],[38]]),"DNF",    rounds_cum_time[[#This Row],[37]]+laps_times[[#This Row],[38]])</f>
        <v>8.7566550925925912E-2</v>
      </c>
      <c r="AV68" s="10">
        <f>IF(ISBLANK(laps_times[[#This Row],[39]]),"DNF",    rounds_cum_time[[#This Row],[38]]+laps_times[[#This Row],[39]])</f>
        <v>8.9928356481481467E-2</v>
      </c>
      <c r="AW68" s="10">
        <f>IF(ISBLANK(laps_times[[#This Row],[40]]),"DNF",    rounds_cum_time[[#This Row],[39]]+laps_times[[#This Row],[40]])</f>
        <v>9.2299421296296286E-2</v>
      </c>
      <c r="AX68" s="10">
        <f>IF(ISBLANK(laps_times[[#This Row],[41]]),"DNF",    rounds_cum_time[[#This Row],[40]]+laps_times[[#This Row],[41]])</f>
        <v>9.4696990740740727E-2</v>
      </c>
      <c r="AY68" s="10">
        <f>IF(ISBLANK(laps_times[[#This Row],[42]]),"DNF",    rounds_cum_time[[#This Row],[41]]+laps_times[[#This Row],[42]])</f>
        <v>9.7098611111111094E-2</v>
      </c>
      <c r="AZ68" s="10">
        <f>IF(ISBLANK(laps_times[[#This Row],[43]]),"DNF",    rounds_cum_time[[#This Row],[42]]+laps_times[[#This Row],[43]])</f>
        <v>9.9604861111111095E-2</v>
      </c>
      <c r="BA68" s="10">
        <f>IF(ISBLANK(laps_times[[#This Row],[44]]),"DNF",    rounds_cum_time[[#This Row],[43]]+laps_times[[#This Row],[44]])</f>
        <v>0.10204560185185184</v>
      </c>
      <c r="BB68" s="10">
        <f>IF(ISBLANK(laps_times[[#This Row],[45]]),"DNF",    rounds_cum_time[[#This Row],[44]]+laps_times[[#This Row],[45]])</f>
        <v>0.1044616898148148</v>
      </c>
      <c r="BC68" s="10">
        <f>IF(ISBLANK(laps_times[[#This Row],[46]]),"DNF",    rounds_cum_time[[#This Row],[45]]+laps_times[[#This Row],[46]])</f>
        <v>0.10693402777777776</v>
      </c>
      <c r="BD68" s="10">
        <f>IF(ISBLANK(laps_times[[#This Row],[47]]),"DNF",    rounds_cum_time[[#This Row],[46]]+laps_times[[#This Row],[47]])</f>
        <v>0.10940636574074072</v>
      </c>
      <c r="BE68" s="10">
        <f>IF(ISBLANK(laps_times[[#This Row],[48]]),"DNF",    rounds_cum_time[[#This Row],[47]]+laps_times[[#This Row],[48]])</f>
        <v>0.11203171296296295</v>
      </c>
      <c r="BF68" s="10">
        <f>IF(ISBLANK(laps_times[[#This Row],[49]]),"DNF",    rounds_cum_time[[#This Row],[48]]+laps_times[[#This Row],[49]])</f>
        <v>0.11464930555555554</v>
      </c>
      <c r="BG68" s="10">
        <f>IF(ISBLANK(laps_times[[#This Row],[50]]),"DNF",    rounds_cum_time[[#This Row],[49]]+laps_times[[#This Row],[50]])</f>
        <v>0.11715706018518517</v>
      </c>
      <c r="BH68" s="10">
        <f>IF(ISBLANK(laps_times[[#This Row],[51]]),"DNF",    rounds_cum_time[[#This Row],[50]]+laps_times[[#This Row],[51]])</f>
        <v>0.11970567129629628</v>
      </c>
      <c r="BI68" s="10">
        <f>IF(ISBLANK(laps_times[[#This Row],[52]]),"DNF",    rounds_cum_time[[#This Row],[51]]+laps_times[[#This Row],[52]])</f>
        <v>0.12229826388888887</v>
      </c>
      <c r="BJ68" s="10">
        <f>IF(ISBLANK(laps_times[[#This Row],[53]]),"DNF",    rounds_cum_time[[#This Row],[52]]+laps_times[[#This Row],[53]])</f>
        <v>0.12491620370370368</v>
      </c>
      <c r="BK68" s="10">
        <f>IF(ISBLANK(laps_times[[#This Row],[54]]),"DNF",    rounds_cum_time[[#This Row],[53]]+laps_times[[#This Row],[54]])</f>
        <v>0.12757743055555554</v>
      </c>
      <c r="BL68" s="10">
        <f>IF(ISBLANK(laps_times[[#This Row],[55]]),"DNF",    rounds_cum_time[[#This Row],[54]]+laps_times[[#This Row],[55]])</f>
        <v>0.13019421296296294</v>
      </c>
      <c r="BM68" s="10">
        <f>IF(ISBLANK(laps_times[[#This Row],[56]]),"DNF",    rounds_cum_time[[#This Row],[55]]+laps_times[[#This Row],[56]])</f>
        <v>0.13299918981481479</v>
      </c>
      <c r="BN68" s="10">
        <f>IF(ISBLANK(laps_times[[#This Row],[57]]),"DNF",    rounds_cum_time[[#This Row],[56]]+laps_times[[#This Row],[57]])</f>
        <v>0.13577986111111109</v>
      </c>
      <c r="BO68" s="10">
        <f>IF(ISBLANK(laps_times[[#This Row],[58]]),"DNF",    rounds_cum_time[[#This Row],[57]]+laps_times[[#This Row],[58]])</f>
        <v>0.13879108796296294</v>
      </c>
      <c r="BP68" s="10">
        <f>IF(ISBLANK(laps_times[[#This Row],[59]]),"DNF",    rounds_cum_time[[#This Row],[58]]+laps_times[[#This Row],[59]])</f>
        <v>0.14213298611111108</v>
      </c>
      <c r="BQ68" s="10">
        <f>IF(ISBLANK(laps_times[[#This Row],[60]]),"DNF",    rounds_cum_time[[#This Row],[59]]+laps_times[[#This Row],[60]])</f>
        <v>0.14523935185185183</v>
      </c>
      <c r="BR68" s="10">
        <f>IF(ISBLANK(laps_times[[#This Row],[61]]),"DNF",    rounds_cum_time[[#This Row],[60]]+laps_times[[#This Row],[61]])</f>
        <v>0.14834895833333331</v>
      </c>
      <c r="BS68" s="10">
        <f>IF(ISBLANK(laps_times[[#This Row],[62]]),"DNF",    rounds_cum_time[[#This Row],[61]]+laps_times[[#This Row],[62]])</f>
        <v>0.15132777777777776</v>
      </c>
      <c r="BT68" s="10">
        <f>IF(ISBLANK(laps_times[[#This Row],[63]]),"DNF",    rounds_cum_time[[#This Row],[62]]+laps_times[[#This Row],[63]])</f>
        <v>0.15449560185185182</v>
      </c>
    </row>
    <row r="69" spans="2:72" x14ac:dyDescent="0.2">
      <c r="B69" s="5">
        <v>64</v>
      </c>
      <c r="C69" s="1">
        <v>78</v>
      </c>
      <c r="D69" s="1" t="s">
        <v>116</v>
      </c>
      <c r="E69" s="3">
        <v>1968</v>
      </c>
      <c r="F69" s="3" t="s">
        <v>46</v>
      </c>
      <c r="G69" s="3">
        <v>3</v>
      </c>
      <c r="H69" s="1" t="s">
        <v>117</v>
      </c>
      <c r="I69" s="18">
        <v>0.15452534722222222</v>
      </c>
      <c r="J69" s="10">
        <f>laps_times[[#This Row],[1]]</f>
        <v>2.6940972222222223E-3</v>
      </c>
      <c r="K69" s="10">
        <f>IF(ISBLANK(laps_times[[#This Row],[2]]),"DNF",    rounds_cum_time[[#This Row],[1]]+laps_times[[#This Row],[2]])</f>
        <v>4.9313657407407414E-3</v>
      </c>
      <c r="L69" s="10">
        <f>IF(ISBLANK(laps_times[[#This Row],[3]]),"DNF",    rounds_cum_time[[#This Row],[2]]+laps_times[[#This Row],[3]])</f>
        <v>7.2054398148148156E-3</v>
      </c>
      <c r="M69" s="10">
        <f>IF(ISBLANK(laps_times[[#This Row],[4]]),"DNF",    rounds_cum_time[[#This Row],[3]]+laps_times[[#This Row],[4]])</f>
        <v>9.4796296296296295E-3</v>
      </c>
      <c r="N69" s="10">
        <f>IF(ISBLANK(laps_times[[#This Row],[5]]),"DNF",    rounds_cum_time[[#This Row],[4]]+laps_times[[#This Row],[5]])</f>
        <v>1.175775462962963E-2</v>
      </c>
      <c r="O69" s="10">
        <f>IF(ISBLANK(laps_times[[#This Row],[6]]),"DNF",    rounds_cum_time[[#This Row],[5]]+laps_times[[#This Row],[6]])</f>
        <v>1.4057291666666668E-2</v>
      </c>
      <c r="P69" s="10">
        <f>IF(ISBLANK(laps_times[[#This Row],[7]]),"DNF",    rounds_cum_time[[#This Row],[6]]+laps_times[[#This Row],[7]])</f>
        <v>1.6375231481481484E-2</v>
      </c>
      <c r="Q69" s="10">
        <f>IF(ISBLANK(laps_times[[#This Row],[8]]),"DNF",    rounds_cum_time[[#This Row],[7]]+laps_times[[#This Row],[8]])</f>
        <v>1.8721527777777781E-2</v>
      </c>
      <c r="R69" s="10">
        <f>IF(ISBLANK(laps_times[[#This Row],[9]]),"DNF",    rounds_cum_time[[#This Row],[8]]+laps_times[[#This Row],[9]])</f>
        <v>2.1026851851851856E-2</v>
      </c>
      <c r="S69" s="10">
        <f>IF(ISBLANK(laps_times[[#This Row],[10]]),"DNF",    rounds_cum_time[[#This Row],[9]]+laps_times[[#This Row],[10]])</f>
        <v>2.3321527777777781E-2</v>
      </c>
      <c r="T69" s="10">
        <f>IF(ISBLANK(laps_times[[#This Row],[11]]),"DNF",    rounds_cum_time[[#This Row],[10]]+laps_times[[#This Row],[11]])</f>
        <v>2.5666782407407412E-2</v>
      </c>
      <c r="U69" s="10">
        <f>IF(ISBLANK(laps_times[[#This Row],[12]]),"DNF",    rounds_cum_time[[#This Row],[11]]+laps_times[[#This Row],[12]])</f>
        <v>2.8032754629629633E-2</v>
      </c>
      <c r="V69" s="10">
        <f>IF(ISBLANK(laps_times[[#This Row],[13]]),"DNF",    rounds_cum_time[[#This Row],[12]]+laps_times[[#This Row],[13]])</f>
        <v>3.045752314814815E-2</v>
      </c>
      <c r="W69" s="10">
        <f>IF(ISBLANK(laps_times[[#This Row],[14]]),"DNF",    rounds_cum_time[[#This Row],[13]]+laps_times[[#This Row],[14]])</f>
        <v>3.2860648148148153E-2</v>
      </c>
      <c r="X69" s="10">
        <f>IF(ISBLANK(laps_times[[#This Row],[15]]),"DNF",    rounds_cum_time[[#This Row],[14]]+laps_times[[#This Row],[15]])</f>
        <v>3.5251620370370378E-2</v>
      </c>
      <c r="Y69" s="10">
        <f>IF(ISBLANK(laps_times[[#This Row],[16]]),"DNF",    rounds_cum_time[[#This Row],[15]]+laps_times[[#This Row],[16]])</f>
        <v>3.7632407407407413E-2</v>
      </c>
      <c r="Z69" s="10">
        <f>IF(ISBLANK(laps_times[[#This Row],[17]]),"DNF",    rounds_cum_time[[#This Row],[16]]+laps_times[[#This Row],[17]])</f>
        <v>3.9977430555555561E-2</v>
      </c>
      <c r="AA69" s="10">
        <f>IF(ISBLANK(laps_times[[#This Row],[18]]),"DNF",    rounds_cum_time[[#This Row],[17]]+laps_times[[#This Row],[18]])</f>
        <v>4.2351273148148155E-2</v>
      </c>
      <c r="AB69" s="10">
        <f>IF(ISBLANK(laps_times[[#This Row],[19]]),"DNF",    rounds_cum_time[[#This Row],[18]]+laps_times[[#This Row],[19]])</f>
        <v>4.4723032407407416E-2</v>
      </c>
      <c r="AC69" s="10">
        <f>IF(ISBLANK(laps_times[[#This Row],[20]]),"DNF",    rounds_cum_time[[#This Row],[19]]+laps_times[[#This Row],[20]])</f>
        <v>4.7047222222222233E-2</v>
      </c>
      <c r="AD69" s="10">
        <f>IF(ISBLANK(laps_times[[#This Row],[21]]),"DNF",    rounds_cum_time[[#This Row],[20]]+laps_times[[#This Row],[21]])</f>
        <v>4.9357407407407419E-2</v>
      </c>
      <c r="AE69" s="10">
        <f>IF(ISBLANK(laps_times[[#This Row],[22]]),"DNF",    rounds_cum_time[[#This Row],[21]]+laps_times[[#This Row],[22]])</f>
        <v>5.1704629629629642E-2</v>
      </c>
      <c r="AF69" s="10">
        <f>IF(ISBLANK(laps_times[[#This Row],[23]]),"DNF",    rounds_cum_time[[#This Row],[22]]+laps_times[[#This Row],[23]])</f>
        <v>5.4073495370370379E-2</v>
      </c>
      <c r="AG69" s="10">
        <f>IF(ISBLANK(laps_times[[#This Row],[24]]),"DNF",    rounds_cum_time[[#This Row],[23]]+laps_times[[#This Row],[24]])</f>
        <v>5.6439004629629641E-2</v>
      </c>
      <c r="AH69" s="10">
        <f>IF(ISBLANK(laps_times[[#This Row],[25]]),"DNF",    rounds_cum_time[[#This Row],[24]]+laps_times[[#This Row],[25]])</f>
        <v>5.875937500000001E-2</v>
      </c>
      <c r="AI69" s="10">
        <f>IF(ISBLANK(laps_times[[#This Row],[26]]),"DNF",    rounds_cum_time[[#This Row],[25]]+laps_times[[#This Row],[26]])</f>
        <v>6.108807870370371E-2</v>
      </c>
      <c r="AJ69" s="10">
        <f>IF(ISBLANK(laps_times[[#This Row],[27]]),"DNF",    rounds_cum_time[[#This Row],[26]]+laps_times[[#This Row],[27]])</f>
        <v>6.3427314814814825E-2</v>
      </c>
      <c r="AK69" s="10">
        <f>IF(ISBLANK(laps_times[[#This Row],[28]]),"DNF",    rounds_cum_time[[#This Row],[27]]+laps_times[[#This Row],[28]])</f>
        <v>6.5787731481481496E-2</v>
      </c>
      <c r="AL69" s="10">
        <f>IF(ISBLANK(laps_times[[#This Row],[29]]),"DNF",    rounds_cum_time[[#This Row],[28]]+laps_times[[#This Row],[29]])</f>
        <v>6.8128703703703719E-2</v>
      </c>
      <c r="AM69" s="10">
        <f>IF(ISBLANK(laps_times[[#This Row],[30]]),"DNF",    rounds_cum_time[[#This Row],[29]]+laps_times[[#This Row],[30]])</f>
        <v>7.0474537037037058E-2</v>
      </c>
      <c r="AN69" s="10">
        <f>IF(ISBLANK(laps_times[[#This Row],[31]]),"DNF",    rounds_cum_time[[#This Row],[30]]+laps_times[[#This Row],[31]])</f>
        <v>7.2877430555555581E-2</v>
      </c>
      <c r="AO69" s="10">
        <f>IF(ISBLANK(laps_times[[#This Row],[32]]),"DNF",    rounds_cum_time[[#This Row],[31]]+laps_times[[#This Row],[32]])</f>
        <v>7.528449074074077E-2</v>
      </c>
      <c r="AP69" s="10">
        <f>IF(ISBLANK(laps_times[[#This Row],[33]]),"DNF",    rounds_cum_time[[#This Row],[32]]+laps_times[[#This Row],[33]])</f>
        <v>7.7703587962962992E-2</v>
      </c>
      <c r="AQ69" s="10">
        <f>IF(ISBLANK(laps_times[[#This Row],[34]]),"DNF",    rounds_cum_time[[#This Row],[33]]+laps_times[[#This Row],[34]])</f>
        <v>8.0176967592592616E-2</v>
      </c>
      <c r="AR69" s="10">
        <f>IF(ISBLANK(laps_times[[#This Row],[35]]),"DNF",    rounds_cum_time[[#This Row],[34]]+laps_times[[#This Row],[35]])</f>
        <v>8.2616087962962992E-2</v>
      </c>
      <c r="AS69" s="10">
        <f>IF(ISBLANK(laps_times[[#This Row],[36]]),"DNF",    rounds_cum_time[[#This Row],[35]]+laps_times[[#This Row],[36]])</f>
        <v>8.5034953703703731E-2</v>
      </c>
      <c r="AT69" s="10">
        <f>IF(ISBLANK(laps_times[[#This Row],[37]]),"DNF",    rounds_cum_time[[#This Row],[36]]+laps_times[[#This Row],[37]])</f>
        <v>8.7466898148148176E-2</v>
      </c>
      <c r="AU69" s="10">
        <f>IF(ISBLANK(laps_times[[#This Row],[38]]),"DNF",    rounds_cum_time[[#This Row],[37]]+laps_times[[#This Row],[38]])</f>
        <v>8.9883796296296323E-2</v>
      </c>
      <c r="AV69" s="10">
        <f>IF(ISBLANK(laps_times[[#This Row],[39]]),"DNF",    rounds_cum_time[[#This Row],[38]]+laps_times[[#This Row],[39]])</f>
        <v>9.224583333333336E-2</v>
      </c>
      <c r="AW69" s="10">
        <f>IF(ISBLANK(laps_times[[#This Row],[40]]),"DNF",    rounds_cum_time[[#This Row],[39]]+laps_times[[#This Row],[40]])</f>
        <v>9.4630555555555579E-2</v>
      </c>
      <c r="AX69" s="10">
        <f>IF(ISBLANK(laps_times[[#This Row],[41]]),"DNF",    rounds_cum_time[[#This Row],[40]]+laps_times[[#This Row],[41]])</f>
        <v>9.706111111111114E-2</v>
      </c>
      <c r="AY69" s="10">
        <f>IF(ISBLANK(laps_times[[#This Row],[42]]),"DNF",    rounds_cum_time[[#This Row],[41]]+laps_times[[#This Row],[42]])</f>
        <v>9.9498148148148183E-2</v>
      </c>
      <c r="AZ69" s="10">
        <f>IF(ISBLANK(laps_times[[#This Row],[43]]),"DNF",    rounds_cum_time[[#This Row],[42]]+laps_times[[#This Row],[43]])</f>
        <v>0.10200694444444448</v>
      </c>
      <c r="BA69" s="10">
        <f>IF(ISBLANK(laps_times[[#This Row],[44]]),"DNF",    rounds_cum_time[[#This Row],[43]]+laps_times[[#This Row],[44]])</f>
        <v>0.10450069444444449</v>
      </c>
      <c r="BB69" s="10">
        <f>IF(ISBLANK(laps_times[[#This Row],[45]]),"DNF",    rounds_cum_time[[#This Row],[44]]+laps_times[[#This Row],[45]])</f>
        <v>0.10707708333333338</v>
      </c>
      <c r="BC69" s="10">
        <f>IF(ISBLANK(laps_times[[#This Row],[46]]),"DNF",    rounds_cum_time[[#This Row],[45]]+laps_times[[#This Row],[46]])</f>
        <v>0.10958587962962968</v>
      </c>
      <c r="BD69" s="10">
        <f>IF(ISBLANK(laps_times[[#This Row],[47]]),"DNF",    rounds_cum_time[[#This Row],[46]]+laps_times[[#This Row],[47]])</f>
        <v>0.11215763888888894</v>
      </c>
      <c r="BE69" s="10">
        <f>IF(ISBLANK(laps_times[[#This Row],[48]]),"DNF",    rounds_cum_time[[#This Row],[47]]+laps_times[[#This Row],[48]])</f>
        <v>0.11467754629629634</v>
      </c>
      <c r="BF69" s="10">
        <f>IF(ISBLANK(laps_times[[#This Row],[49]]),"DNF",    rounds_cum_time[[#This Row],[48]]+laps_times[[#This Row],[49]])</f>
        <v>0.11724282407407412</v>
      </c>
      <c r="BG69" s="10">
        <f>IF(ISBLANK(laps_times[[#This Row],[50]]),"DNF",    rounds_cum_time[[#This Row],[49]]+laps_times[[#This Row],[50]])</f>
        <v>0.11985335648148153</v>
      </c>
      <c r="BH69" s="10">
        <f>IF(ISBLANK(laps_times[[#This Row],[51]]),"DNF",    rounds_cum_time[[#This Row],[50]]+laps_times[[#This Row],[51]])</f>
        <v>0.12242002314814819</v>
      </c>
      <c r="BI69" s="10">
        <f>IF(ISBLANK(laps_times[[#This Row],[52]]),"DNF",    rounds_cum_time[[#This Row],[51]]+laps_times[[#This Row],[52]])</f>
        <v>0.12501388888888892</v>
      </c>
      <c r="BJ69" s="10">
        <f>IF(ISBLANK(laps_times[[#This Row],[53]]),"DNF",    rounds_cum_time[[#This Row],[52]]+laps_times[[#This Row],[53]])</f>
        <v>0.12770717592592595</v>
      </c>
      <c r="BK69" s="10">
        <f>IF(ISBLANK(laps_times[[#This Row],[54]]),"DNF",    rounds_cum_time[[#This Row],[53]]+laps_times[[#This Row],[54]])</f>
        <v>0.13033738425925928</v>
      </c>
      <c r="BL69" s="10">
        <f>IF(ISBLANK(laps_times[[#This Row],[55]]),"DNF",    rounds_cum_time[[#This Row],[54]]+laps_times[[#This Row],[55]])</f>
        <v>0.13297175925925928</v>
      </c>
      <c r="BM69" s="10">
        <f>IF(ISBLANK(laps_times[[#This Row],[56]]),"DNF",    rounds_cum_time[[#This Row],[55]]+laps_times[[#This Row],[56]])</f>
        <v>0.13558935185185186</v>
      </c>
      <c r="BN69" s="10">
        <f>IF(ISBLANK(laps_times[[#This Row],[57]]),"DNF",    rounds_cum_time[[#This Row],[56]]+laps_times[[#This Row],[57]])</f>
        <v>0.13819791666666667</v>
      </c>
      <c r="BO69" s="10">
        <f>IF(ISBLANK(laps_times[[#This Row],[58]]),"DNF",    rounds_cum_time[[#This Row],[57]]+laps_times[[#This Row],[58]])</f>
        <v>0.14084965277777778</v>
      </c>
      <c r="BP69" s="10">
        <f>IF(ISBLANK(laps_times[[#This Row],[59]]),"DNF",    rounds_cum_time[[#This Row],[58]]+laps_times[[#This Row],[59]])</f>
        <v>0.14359155092592593</v>
      </c>
      <c r="BQ69" s="10">
        <f>IF(ISBLANK(laps_times[[#This Row],[60]]),"DNF",    rounds_cum_time[[#This Row],[59]]+laps_times[[#This Row],[60]])</f>
        <v>0.14633101851851851</v>
      </c>
      <c r="BR69" s="10">
        <f>IF(ISBLANK(laps_times[[#This Row],[61]]),"DNF",    rounds_cum_time[[#This Row],[60]]+laps_times[[#This Row],[61]])</f>
        <v>0.1490849537037037</v>
      </c>
      <c r="BS69" s="10">
        <f>IF(ISBLANK(laps_times[[#This Row],[62]]),"DNF",    rounds_cum_time[[#This Row],[61]]+laps_times[[#This Row],[62]])</f>
        <v>0.15184618055555554</v>
      </c>
      <c r="BT69" s="10">
        <f>IF(ISBLANK(laps_times[[#This Row],[63]]),"DNF",    rounds_cum_time[[#This Row],[62]]+laps_times[[#This Row],[63]])</f>
        <v>0.15452581018518519</v>
      </c>
    </row>
    <row r="70" spans="2:72" x14ac:dyDescent="0.2">
      <c r="B70" s="5">
        <v>65</v>
      </c>
      <c r="C70" s="1">
        <v>60</v>
      </c>
      <c r="D70" s="1" t="s">
        <v>118</v>
      </c>
      <c r="E70" s="3">
        <v>1970</v>
      </c>
      <c r="F70" s="3" t="s">
        <v>1</v>
      </c>
      <c r="G70" s="3">
        <v>24</v>
      </c>
      <c r="H70" s="1" t="s">
        <v>119</v>
      </c>
      <c r="I70" s="18">
        <v>0.15524988425925926</v>
      </c>
      <c r="J70" s="10">
        <f>laps_times[[#This Row],[1]]</f>
        <v>2.917824074074074E-3</v>
      </c>
      <c r="K70" s="10">
        <f>IF(ISBLANK(laps_times[[#This Row],[2]]),"DNF",    rounds_cum_time[[#This Row],[1]]+laps_times[[#This Row],[2]])</f>
        <v>5.2379629629629634E-3</v>
      </c>
      <c r="L70" s="10">
        <f>IF(ISBLANK(laps_times[[#This Row],[3]]),"DNF",    rounds_cum_time[[#This Row],[2]]+laps_times[[#This Row],[3]])</f>
        <v>7.5613425925925935E-3</v>
      </c>
      <c r="M70" s="10">
        <f>IF(ISBLANK(laps_times[[#This Row],[4]]),"DNF",    rounds_cum_time[[#This Row],[3]]+laps_times[[#This Row],[4]])</f>
        <v>9.8828703703703717E-3</v>
      </c>
      <c r="N70" s="10">
        <f>IF(ISBLANK(laps_times[[#This Row],[5]]),"DNF",    rounds_cum_time[[#This Row],[4]]+laps_times[[#This Row],[5]])</f>
        <v>1.2177546296296297E-2</v>
      </c>
      <c r="O70" s="10">
        <f>IF(ISBLANK(laps_times[[#This Row],[6]]),"DNF",    rounds_cum_time[[#This Row],[5]]+laps_times[[#This Row],[6]])</f>
        <v>1.4462615740740741E-2</v>
      </c>
      <c r="P70" s="10">
        <f>IF(ISBLANK(laps_times[[#This Row],[7]]),"DNF",    rounds_cum_time[[#This Row],[6]]+laps_times[[#This Row],[7]])</f>
        <v>1.6797916666666666E-2</v>
      </c>
      <c r="Q70" s="10">
        <f>IF(ISBLANK(laps_times[[#This Row],[8]]),"DNF",    rounds_cum_time[[#This Row],[7]]+laps_times[[#This Row],[8]])</f>
        <v>1.9099074074074074E-2</v>
      </c>
      <c r="R70" s="10">
        <f>IF(ISBLANK(laps_times[[#This Row],[9]]),"DNF",    rounds_cum_time[[#This Row],[8]]+laps_times[[#This Row],[9]])</f>
        <v>2.1376967592592593E-2</v>
      </c>
      <c r="S70" s="10">
        <f>IF(ISBLANK(laps_times[[#This Row],[10]]),"DNF",    rounds_cum_time[[#This Row],[9]]+laps_times[[#This Row],[10]])</f>
        <v>2.3626157407407408E-2</v>
      </c>
      <c r="T70" s="10">
        <f>IF(ISBLANK(laps_times[[#This Row],[11]]),"DNF",    rounds_cum_time[[#This Row],[10]]+laps_times[[#This Row],[11]])</f>
        <v>2.5906134259259261E-2</v>
      </c>
      <c r="U70" s="10">
        <f>IF(ISBLANK(laps_times[[#This Row],[12]]),"DNF",    rounds_cum_time[[#This Row],[11]]+laps_times[[#This Row],[12]])</f>
        <v>2.8189699074074075E-2</v>
      </c>
      <c r="V70" s="10">
        <f>IF(ISBLANK(laps_times[[#This Row],[13]]),"DNF",    rounds_cum_time[[#This Row],[12]]+laps_times[[#This Row],[13]])</f>
        <v>3.0470949074074074E-2</v>
      </c>
      <c r="W70" s="10">
        <f>IF(ISBLANK(laps_times[[#This Row],[14]]),"DNF",    rounds_cum_time[[#This Row],[13]]+laps_times[[#This Row],[14]])</f>
        <v>3.2736458333333336E-2</v>
      </c>
      <c r="X70" s="10">
        <f>IF(ISBLANK(laps_times[[#This Row],[15]]),"DNF",    rounds_cum_time[[#This Row],[14]]+laps_times[[#This Row],[15]])</f>
        <v>3.4940277777777778E-2</v>
      </c>
      <c r="Y70" s="10">
        <f>IF(ISBLANK(laps_times[[#This Row],[16]]),"DNF",    rounds_cum_time[[#This Row],[15]]+laps_times[[#This Row],[16]])</f>
        <v>3.7107291666666667E-2</v>
      </c>
      <c r="Z70" s="10">
        <f>IF(ISBLANK(laps_times[[#This Row],[17]]),"DNF",    rounds_cum_time[[#This Row],[16]]+laps_times[[#This Row],[17]])</f>
        <v>3.9214236111111113E-2</v>
      </c>
      <c r="AA70" s="10">
        <f>IF(ISBLANK(laps_times[[#This Row],[18]]),"DNF",    rounds_cum_time[[#This Row],[17]]+laps_times[[#This Row],[18]])</f>
        <v>4.1391087962962966E-2</v>
      </c>
      <c r="AB70" s="10">
        <f>IF(ISBLANK(laps_times[[#This Row],[19]]),"DNF",    rounds_cum_time[[#This Row],[18]]+laps_times[[#This Row],[19]])</f>
        <v>4.3543055555555557E-2</v>
      </c>
      <c r="AC70" s="10">
        <f>IF(ISBLANK(laps_times[[#This Row],[20]]),"DNF",    rounds_cum_time[[#This Row],[19]]+laps_times[[#This Row],[20]])</f>
        <v>4.5722222222222227E-2</v>
      </c>
      <c r="AD70" s="10">
        <f>IF(ISBLANK(laps_times[[#This Row],[21]]),"DNF",    rounds_cum_time[[#This Row],[20]]+laps_times[[#This Row],[21]])</f>
        <v>4.7911226851851854E-2</v>
      </c>
      <c r="AE70" s="10">
        <f>IF(ISBLANK(laps_times[[#This Row],[22]]),"DNF",    rounds_cum_time[[#This Row],[21]]+laps_times[[#This Row],[22]])</f>
        <v>5.0094328703703707E-2</v>
      </c>
      <c r="AF70" s="10">
        <f>IF(ISBLANK(laps_times[[#This Row],[23]]),"DNF",    rounds_cum_time[[#This Row],[22]]+laps_times[[#This Row],[23]])</f>
        <v>5.2267824074074078E-2</v>
      </c>
      <c r="AG70" s="10">
        <f>IF(ISBLANK(laps_times[[#This Row],[24]]),"DNF",    rounds_cum_time[[#This Row],[23]]+laps_times[[#This Row],[24]])</f>
        <v>5.4461805555555562E-2</v>
      </c>
      <c r="AH70" s="10">
        <f>IF(ISBLANK(laps_times[[#This Row],[25]]),"DNF",    rounds_cum_time[[#This Row],[24]]+laps_times[[#This Row],[25]])</f>
        <v>5.6674884259259269E-2</v>
      </c>
      <c r="AI70" s="10">
        <f>IF(ISBLANK(laps_times[[#This Row],[26]]),"DNF",    rounds_cum_time[[#This Row],[25]]+laps_times[[#This Row],[26]])</f>
        <v>5.8927314814814821E-2</v>
      </c>
      <c r="AJ70" s="10">
        <f>IF(ISBLANK(laps_times[[#This Row],[27]]),"DNF",    rounds_cum_time[[#This Row],[26]]+laps_times[[#This Row],[27]])</f>
        <v>6.1229513888888892E-2</v>
      </c>
      <c r="AK70" s="10">
        <f>IF(ISBLANK(laps_times[[#This Row],[28]]),"DNF",    rounds_cum_time[[#This Row],[27]]+laps_times[[#This Row],[28]])</f>
        <v>6.3501504629629626E-2</v>
      </c>
      <c r="AL70" s="10">
        <f>IF(ISBLANK(laps_times[[#This Row],[29]]),"DNF",    rounds_cum_time[[#This Row],[28]]+laps_times[[#This Row],[29]])</f>
        <v>6.5743865740740731E-2</v>
      </c>
      <c r="AM70" s="10">
        <f>IF(ISBLANK(laps_times[[#This Row],[30]]),"DNF",    rounds_cum_time[[#This Row],[29]]+laps_times[[#This Row],[30]])</f>
        <v>6.7973726851851837E-2</v>
      </c>
      <c r="AN70" s="10">
        <f>IF(ISBLANK(laps_times[[#This Row],[31]]),"DNF",    rounds_cum_time[[#This Row],[30]]+laps_times[[#This Row],[31]])</f>
        <v>7.0256597222222203E-2</v>
      </c>
      <c r="AO70" s="10">
        <f>IF(ISBLANK(laps_times[[#This Row],[32]]),"DNF",    rounds_cum_time[[#This Row],[31]]+laps_times[[#This Row],[32]])</f>
        <v>7.2551620370370357E-2</v>
      </c>
      <c r="AP70" s="10">
        <f>IF(ISBLANK(laps_times[[#This Row],[33]]),"DNF",    rounds_cum_time[[#This Row],[32]]+laps_times[[#This Row],[33]])</f>
        <v>7.4859374999999992E-2</v>
      </c>
      <c r="AQ70" s="10">
        <f>IF(ISBLANK(laps_times[[#This Row],[34]]),"DNF",    rounds_cum_time[[#This Row],[33]]+laps_times[[#This Row],[34]])</f>
        <v>7.7216550925925914E-2</v>
      </c>
      <c r="AR70" s="10">
        <f>IF(ISBLANK(laps_times[[#This Row],[35]]),"DNF",    rounds_cum_time[[#This Row],[34]]+laps_times[[#This Row],[35]])</f>
        <v>7.9677083333333315E-2</v>
      </c>
      <c r="AS70" s="10">
        <f>IF(ISBLANK(laps_times[[#This Row],[36]]),"DNF",    rounds_cum_time[[#This Row],[35]]+laps_times[[#This Row],[36]])</f>
        <v>8.2023495370370347E-2</v>
      </c>
      <c r="AT70" s="10">
        <f>IF(ISBLANK(laps_times[[#This Row],[37]]),"DNF",    rounds_cum_time[[#This Row],[36]]+laps_times[[#This Row],[37]])</f>
        <v>8.4403124999999982E-2</v>
      </c>
      <c r="AU70" s="10">
        <f>IF(ISBLANK(laps_times[[#This Row],[38]]),"DNF",    rounds_cum_time[[#This Row],[37]]+laps_times[[#This Row],[38]])</f>
        <v>8.6853819444444424E-2</v>
      </c>
      <c r="AV70" s="10">
        <f>IF(ISBLANK(laps_times[[#This Row],[39]]),"DNF",    rounds_cum_time[[#This Row],[38]]+laps_times[[#This Row],[39]])</f>
        <v>8.932361111111109E-2</v>
      </c>
      <c r="AW70" s="10">
        <f>IF(ISBLANK(laps_times[[#This Row],[40]]),"DNF",    rounds_cum_time[[#This Row],[39]]+laps_times[[#This Row],[40]])</f>
        <v>9.1779861111111083E-2</v>
      </c>
      <c r="AX70" s="10">
        <f>IF(ISBLANK(laps_times[[#This Row],[41]]),"DNF",    rounds_cum_time[[#This Row],[40]]+laps_times[[#This Row],[41]])</f>
        <v>9.4373611111111089E-2</v>
      </c>
      <c r="AY70" s="10">
        <f>IF(ISBLANK(laps_times[[#This Row],[42]]),"DNF",    rounds_cum_time[[#This Row],[41]]+laps_times[[#This Row],[42]])</f>
        <v>9.6887384259259232E-2</v>
      </c>
      <c r="AZ70" s="10">
        <f>IF(ISBLANK(laps_times[[#This Row],[43]]),"DNF",    rounds_cum_time[[#This Row],[42]]+laps_times[[#This Row],[43]])</f>
        <v>9.9426273148148114E-2</v>
      </c>
      <c r="BA70" s="10">
        <f>IF(ISBLANK(laps_times[[#This Row],[44]]),"DNF",    rounds_cum_time[[#This Row],[43]]+laps_times[[#This Row],[44]])</f>
        <v>0.10195173611111108</v>
      </c>
      <c r="BB70" s="10">
        <f>IF(ISBLANK(laps_times[[#This Row],[45]]),"DNF",    rounds_cum_time[[#This Row],[44]]+laps_times[[#This Row],[45]])</f>
        <v>0.1045259259259259</v>
      </c>
      <c r="BC70" s="10">
        <f>IF(ISBLANK(laps_times[[#This Row],[46]]),"DNF",    rounds_cum_time[[#This Row],[45]]+laps_times[[#This Row],[46]])</f>
        <v>0.10715960648148146</v>
      </c>
      <c r="BD70" s="10">
        <f>IF(ISBLANK(laps_times[[#This Row],[47]]),"DNF",    rounds_cum_time[[#This Row],[46]]+laps_times[[#This Row],[47]])</f>
        <v>0.10978043981481479</v>
      </c>
      <c r="BE70" s="10">
        <f>IF(ISBLANK(laps_times[[#This Row],[48]]),"DNF",    rounds_cum_time[[#This Row],[47]]+laps_times[[#This Row],[48]])</f>
        <v>0.11256782407407405</v>
      </c>
      <c r="BF70" s="10">
        <f>IF(ISBLANK(laps_times[[#This Row],[49]]),"DNF",    rounds_cum_time[[#This Row],[48]]+laps_times[[#This Row],[49]])</f>
        <v>0.11526076388888887</v>
      </c>
      <c r="BG70" s="10">
        <f>IF(ISBLANK(laps_times[[#This Row],[50]]),"DNF",    rounds_cum_time[[#This Row],[49]]+laps_times[[#This Row],[50]])</f>
        <v>0.1179759259259259</v>
      </c>
      <c r="BH70" s="10">
        <f>IF(ISBLANK(laps_times[[#This Row],[51]]),"DNF",    rounds_cum_time[[#This Row],[50]]+laps_times[[#This Row],[51]])</f>
        <v>0.12089895833333331</v>
      </c>
      <c r="BI70" s="10">
        <f>IF(ISBLANK(laps_times[[#This Row],[52]]),"DNF",    rounds_cum_time[[#This Row],[51]]+laps_times[[#This Row],[52]])</f>
        <v>0.12352037037037035</v>
      </c>
      <c r="BJ70" s="10">
        <f>IF(ISBLANK(laps_times[[#This Row],[53]]),"DNF",    rounds_cum_time[[#This Row],[52]]+laps_times[[#This Row],[53]])</f>
        <v>0.12623587962962962</v>
      </c>
      <c r="BK70" s="10">
        <f>IF(ISBLANK(laps_times[[#This Row],[54]]),"DNF",    rounds_cum_time[[#This Row],[53]]+laps_times[[#This Row],[54]])</f>
        <v>0.12919259259259258</v>
      </c>
      <c r="BL70" s="10">
        <f>IF(ISBLANK(laps_times[[#This Row],[55]]),"DNF",    rounds_cum_time[[#This Row],[54]]+laps_times[[#This Row],[55]])</f>
        <v>0.13189016203703702</v>
      </c>
      <c r="BM70" s="10">
        <f>IF(ISBLANK(laps_times[[#This Row],[56]]),"DNF",    rounds_cum_time[[#This Row],[55]]+laps_times[[#This Row],[56]])</f>
        <v>0.13466990740740739</v>
      </c>
      <c r="BN70" s="10">
        <f>IF(ISBLANK(laps_times[[#This Row],[57]]),"DNF",    rounds_cum_time[[#This Row],[56]]+laps_times[[#This Row],[57]])</f>
        <v>0.13762986111111108</v>
      </c>
      <c r="BO70" s="10">
        <f>IF(ISBLANK(laps_times[[#This Row],[58]]),"DNF",    rounds_cum_time[[#This Row],[57]]+laps_times[[#This Row],[58]])</f>
        <v>0.14044999999999996</v>
      </c>
      <c r="BP70" s="10">
        <f>IF(ISBLANK(laps_times[[#This Row],[59]]),"DNF",    rounds_cum_time[[#This Row],[58]]+laps_times[[#This Row],[59]])</f>
        <v>0.14397384259259255</v>
      </c>
      <c r="BQ70" s="10">
        <f>IF(ISBLANK(laps_times[[#This Row],[60]]),"DNF",    rounds_cum_time[[#This Row],[59]]+laps_times[[#This Row],[60]])</f>
        <v>0.14687291666666663</v>
      </c>
      <c r="BR70" s="10">
        <f>IF(ISBLANK(laps_times[[#This Row],[61]]),"DNF",    rounds_cum_time[[#This Row],[60]]+laps_times[[#This Row],[61]])</f>
        <v>0.14966435185185181</v>
      </c>
      <c r="BS70" s="10">
        <f>IF(ISBLANK(laps_times[[#This Row],[62]]),"DNF",    rounds_cum_time[[#This Row],[61]]+laps_times[[#This Row],[62]])</f>
        <v>0.1526887731481481</v>
      </c>
      <c r="BT70" s="10">
        <f>IF(ISBLANK(laps_times[[#This Row],[63]]),"DNF",    rounds_cum_time[[#This Row],[62]]+laps_times[[#This Row],[63]])</f>
        <v>0.15525046296296291</v>
      </c>
    </row>
    <row r="71" spans="2:72" x14ac:dyDescent="0.2">
      <c r="B71" s="5">
        <v>66</v>
      </c>
      <c r="C71" s="1">
        <v>31</v>
      </c>
      <c r="D71" s="1" t="s">
        <v>120</v>
      </c>
      <c r="E71" s="3">
        <v>1966</v>
      </c>
      <c r="F71" s="3" t="s">
        <v>1</v>
      </c>
      <c r="G71" s="3">
        <v>25</v>
      </c>
      <c r="H71" s="1" t="s">
        <v>121</v>
      </c>
      <c r="I71" s="18">
        <v>0.15615324074074075</v>
      </c>
      <c r="J71" s="10">
        <f>laps_times[[#This Row],[1]]</f>
        <v>2.6006944444444445E-3</v>
      </c>
      <c r="K71" s="10">
        <f>IF(ISBLANK(laps_times[[#This Row],[2]]),"DNF",    rounds_cum_time[[#This Row],[1]]+laps_times[[#This Row],[2]])</f>
        <v>4.7564814814814813E-3</v>
      </c>
      <c r="L71" s="10">
        <f>IF(ISBLANK(laps_times[[#This Row],[3]]),"DNF",    rounds_cum_time[[#This Row],[2]]+laps_times[[#This Row],[3]])</f>
        <v>6.9491898148148143E-3</v>
      </c>
      <c r="M71" s="10">
        <f>IF(ISBLANK(laps_times[[#This Row],[4]]),"DNF",    rounds_cum_time[[#This Row],[3]]+laps_times[[#This Row],[4]])</f>
        <v>9.1307870370370362E-3</v>
      </c>
      <c r="N71" s="10">
        <f>IF(ISBLANK(laps_times[[#This Row],[5]]),"DNF",    rounds_cum_time[[#This Row],[4]]+laps_times[[#This Row],[5]])</f>
        <v>1.1346412037037037E-2</v>
      </c>
      <c r="O71" s="10">
        <f>IF(ISBLANK(laps_times[[#This Row],[6]]),"DNF",    rounds_cum_time[[#This Row],[5]]+laps_times[[#This Row],[6]])</f>
        <v>1.3556597222222222E-2</v>
      </c>
      <c r="P71" s="10">
        <f>IF(ISBLANK(laps_times[[#This Row],[7]]),"DNF",    rounds_cum_time[[#This Row],[6]]+laps_times[[#This Row],[7]])</f>
        <v>1.5758564814814816E-2</v>
      </c>
      <c r="Q71" s="10">
        <f>IF(ISBLANK(laps_times[[#This Row],[8]]),"DNF",    rounds_cum_time[[#This Row],[7]]+laps_times[[#This Row],[8]])</f>
        <v>1.7987731481481483E-2</v>
      </c>
      <c r="R71" s="10">
        <f>IF(ISBLANK(laps_times[[#This Row],[9]]),"DNF",    rounds_cum_time[[#This Row],[8]]+laps_times[[#This Row],[9]])</f>
        <v>2.0203703703703706E-2</v>
      </c>
      <c r="S71" s="10">
        <f>IF(ISBLANK(laps_times[[#This Row],[10]]),"DNF",    rounds_cum_time[[#This Row],[9]]+laps_times[[#This Row],[10]])</f>
        <v>2.2435300925925928E-2</v>
      </c>
      <c r="T71" s="10">
        <f>IF(ISBLANK(laps_times[[#This Row],[11]]),"DNF",    rounds_cum_time[[#This Row],[10]]+laps_times[[#This Row],[11]])</f>
        <v>2.4714930555555556E-2</v>
      </c>
      <c r="U71" s="10">
        <f>IF(ISBLANK(laps_times[[#This Row],[12]]),"DNF",    rounds_cum_time[[#This Row],[11]]+laps_times[[#This Row],[12]])</f>
        <v>2.69625E-2</v>
      </c>
      <c r="V71" s="10">
        <f>IF(ISBLANK(laps_times[[#This Row],[13]]),"DNF",    rounds_cum_time[[#This Row],[12]]+laps_times[[#This Row],[13]])</f>
        <v>2.921388888888889E-2</v>
      </c>
      <c r="W71" s="10">
        <f>IF(ISBLANK(laps_times[[#This Row],[14]]),"DNF",    rounds_cum_time[[#This Row],[13]]+laps_times[[#This Row],[14]])</f>
        <v>3.1460763888888889E-2</v>
      </c>
      <c r="X71" s="10">
        <f>IF(ISBLANK(laps_times[[#This Row],[15]]),"DNF",    rounds_cum_time[[#This Row],[14]]+laps_times[[#This Row],[15]])</f>
        <v>3.3705208333333334E-2</v>
      </c>
      <c r="Y71" s="10">
        <f>IF(ISBLANK(laps_times[[#This Row],[16]]),"DNF",    rounds_cum_time[[#This Row],[15]]+laps_times[[#This Row],[16]])</f>
        <v>3.5985069444444448E-2</v>
      </c>
      <c r="Z71" s="10">
        <f>IF(ISBLANK(laps_times[[#This Row],[17]]),"DNF",    rounds_cum_time[[#This Row],[16]]+laps_times[[#This Row],[17]])</f>
        <v>3.8237500000000001E-2</v>
      </c>
      <c r="AA71" s="10">
        <f>IF(ISBLANK(laps_times[[#This Row],[18]]),"DNF",    rounds_cum_time[[#This Row],[17]]+laps_times[[#This Row],[18]])</f>
        <v>4.0517361111111108E-2</v>
      </c>
      <c r="AB71" s="10">
        <f>IF(ISBLANK(laps_times[[#This Row],[19]]),"DNF",    rounds_cum_time[[#This Row],[18]]+laps_times[[#This Row],[19]])</f>
        <v>4.281643518518518E-2</v>
      </c>
      <c r="AC71" s="10">
        <f>IF(ISBLANK(laps_times[[#This Row],[20]]),"DNF",    rounds_cum_time[[#This Row],[19]]+laps_times[[#This Row],[20]])</f>
        <v>4.508969907407407E-2</v>
      </c>
      <c r="AD71" s="10">
        <f>IF(ISBLANK(laps_times[[#This Row],[21]]),"DNF",    rounds_cum_time[[#This Row],[20]]+laps_times[[#This Row],[21]])</f>
        <v>4.7421064814814812E-2</v>
      </c>
      <c r="AE71" s="10">
        <f>IF(ISBLANK(laps_times[[#This Row],[22]]),"DNF",    rounds_cum_time[[#This Row],[21]]+laps_times[[#This Row],[22]])</f>
        <v>4.9736226851851847E-2</v>
      </c>
      <c r="AF71" s="10">
        <f>IF(ISBLANK(laps_times[[#This Row],[23]]),"DNF",    rounds_cum_time[[#This Row],[22]]+laps_times[[#This Row],[23]])</f>
        <v>5.2051620370370366E-2</v>
      </c>
      <c r="AG71" s="10">
        <f>IF(ISBLANK(laps_times[[#This Row],[24]]),"DNF",    rounds_cum_time[[#This Row],[23]]+laps_times[[#This Row],[24]])</f>
        <v>5.4380439814814809E-2</v>
      </c>
      <c r="AH71" s="10">
        <f>IF(ISBLANK(laps_times[[#This Row],[25]]),"DNF",    rounds_cum_time[[#This Row],[24]]+laps_times[[#This Row],[25]])</f>
        <v>5.6728009259259256E-2</v>
      </c>
      <c r="AI71" s="10">
        <f>IF(ISBLANK(laps_times[[#This Row],[26]]),"DNF",    rounds_cum_time[[#This Row],[25]]+laps_times[[#This Row],[26]])</f>
        <v>5.9084374999999995E-2</v>
      </c>
      <c r="AJ71" s="10">
        <f>IF(ISBLANK(laps_times[[#This Row],[27]]),"DNF",    rounds_cum_time[[#This Row],[26]]+laps_times[[#This Row],[27]])</f>
        <v>6.144571759259259E-2</v>
      </c>
      <c r="AK71" s="10">
        <f>IF(ISBLANK(laps_times[[#This Row],[28]]),"DNF",    rounds_cum_time[[#This Row],[27]]+laps_times[[#This Row],[28]])</f>
        <v>6.3810648148148144E-2</v>
      </c>
      <c r="AL71" s="10">
        <f>IF(ISBLANK(laps_times[[#This Row],[29]]),"DNF",    rounds_cum_time[[#This Row],[28]]+laps_times[[#This Row],[29]])</f>
        <v>6.6195833333333329E-2</v>
      </c>
      <c r="AM71" s="10">
        <f>IF(ISBLANK(laps_times[[#This Row],[30]]),"DNF",    rounds_cum_time[[#This Row],[29]]+laps_times[[#This Row],[30]])</f>
        <v>6.8612615740740734E-2</v>
      </c>
      <c r="AN71" s="10">
        <f>IF(ISBLANK(laps_times[[#This Row],[31]]),"DNF",    rounds_cum_time[[#This Row],[30]]+laps_times[[#This Row],[31]])</f>
        <v>7.0995486111111103E-2</v>
      </c>
      <c r="AO71" s="10">
        <f>IF(ISBLANK(laps_times[[#This Row],[32]]),"DNF",    rounds_cum_time[[#This Row],[31]]+laps_times[[#This Row],[32]])</f>
        <v>7.3402662037037034E-2</v>
      </c>
      <c r="AP71" s="10">
        <f>IF(ISBLANK(laps_times[[#This Row],[33]]),"DNF",    rounds_cum_time[[#This Row],[32]]+laps_times[[#This Row],[33]])</f>
        <v>7.5834143518518513E-2</v>
      </c>
      <c r="AQ71" s="10">
        <f>IF(ISBLANK(laps_times[[#This Row],[34]]),"DNF",    rounds_cum_time[[#This Row],[33]]+laps_times[[#This Row],[34]])</f>
        <v>7.8270601851851848E-2</v>
      </c>
      <c r="AR71" s="10">
        <f>IF(ISBLANK(laps_times[[#This Row],[35]]),"DNF",    rounds_cum_time[[#This Row],[34]]+laps_times[[#This Row],[35]])</f>
        <v>8.0742592592592588E-2</v>
      </c>
      <c r="AS71" s="10">
        <f>IF(ISBLANK(laps_times[[#This Row],[36]]),"DNF",    rounds_cum_time[[#This Row],[35]]+laps_times[[#This Row],[36]])</f>
        <v>8.3237037037037026E-2</v>
      </c>
      <c r="AT71" s="10">
        <f>IF(ISBLANK(laps_times[[#This Row],[37]]),"DNF",    rounds_cum_time[[#This Row],[36]]+laps_times[[#This Row],[37]])</f>
        <v>8.5746643518518503E-2</v>
      </c>
      <c r="AU71" s="10">
        <f>IF(ISBLANK(laps_times[[#This Row],[38]]),"DNF",    rounds_cum_time[[#This Row],[37]]+laps_times[[#This Row],[38]])</f>
        <v>8.820914351851851E-2</v>
      </c>
      <c r="AV71" s="10">
        <f>IF(ISBLANK(laps_times[[#This Row],[39]]),"DNF",    rounds_cum_time[[#This Row],[38]]+laps_times[[#This Row],[39]])</f>
        <v>9.0698032407407397E-2</v>
      </c>
      <c r="AW71" s="10">
        <f>IF(ISBLANK(laps_times[[#This Row],[40]]),"DNF",    rounds_cum_time[[#This Row],[39]]+laps_times[[#This Row],[40]])</f>
        <v>9.3196064814814808E-2</v>
      </c>
      <c r="AX71" s="10">
        <f>IF(ISBLANK(laps_times[[#This Row],[41]]),"DNF",    rounds_cum_time[[#This Row],[40]]+laps_times[[#This Row],[41]])</f>
        <v>9.5723611111111107E-2</v>
      </c>
      <c r="AY71" s="10">
        <f>IF(ISBLANK(laps_times[[#This Row],[42]]),"DNF",    rounds_cum_time[[#This Row],[41]]+laps_times[[#This Row],[42]])</f>
        <v>9.826782407407407E-2</v>
      </c>
      <c r="AZ71" s="10">
        <f>IF(ISBLANK(laps_times[[#This Row],[43]]),"DNF",    rounds_cum_time[[#This Row],[42]]+laps_times[[#This Row],[43]])</f>
        <v>0.10083449074074073</v>
      </c>
      <c r="BA71" s="10">
        <f>IF(ISBLANK(laps_times[[#This Row],[44]]),"DNF",    rounds_cum_time[[#This Row],[43]]+laps_times[[#This Row],[44]])</f>
        <v>0.10364756944444443</v>
      </c>
      <c r="BB71" s="10">
        <f>IF(ISBLANK(laps_times[[#This Row],[45]]),"DNF",    rounds_cum_time[[#This Row],[44]]+laps_times[[#This Row],[45]])</f>
        <v>0.10626944444444443</v>
      </c>
      <c r="BC71" s="10">
        <f>IF(ISBLANK(laps_times[[#This Row],[46]]),"DNF",    rounds_cum_time[[#This Row],[45]]+laps_times[[#This Row],[46]])</f>
        <v>0.10884606481481481</v>
      </c>
      <c r="BD71" s="10">
        <f>IF(ISBLANK(laps_times[[#This Row],[47]]),"DNF",    rounds_cum_time[[#This Row],[46]]+laps_times[[#This Row],[47]])</f>
        <v>0.11145324074074073</v>
      </c>
      <c r="BE71" s="10">
        <f>IF(ISBLANK(laps_times[[#This Row],[48]]),"DNF",    rounds_cum_time[[#This Row],[47]]+laps_times[[#This Row],[48]])</f>
        <v>0.11418518518518517</v>
      </c>
      <c r="BF71" s="10">
        <f>IF(ISBLANK(laps_times[[#This Row],[49]]),"DNF",    rounds_cum_time[[#This Row],[48]]+laps_times[[#This Row],[49]])</f>
        <v>0.11691967592592591</v>
      </c>
      <c r="BG71" s="10">
        <f>IF(ISBLANK(laps_times[[#This Row],[50]]),"DNF",    rounds_cum_time[[#This Row],[49]]+laps_times[[#This Row],[50]])</f>
        <v>0.11962881944444442</v>
      </c>
      <c r="BH71" s="10">
        <f>IF(ISBLANK(laps_times[[#This Row],[51]]),"DNF",    rounds_cum_time[[#This Row],[50]]+laps_times[[#This Row],[51]])</f>
        <v>0.12237604166666664</v>
      </c>
      <c r="BI71" s="10">
        <f>IF(ISBLANK(laps_times[[#This Row],[52]]),"DNF",    rounds_cum_time[[#This Row],[51]]+laps_times[[#This Row],[52]])</f>
        <v>0.1251052083333333</v>
      </c>
      <c r="BJ71" s="10">
        <f>IF(ISBLANK(laps_times[[#This Row],[53]]),"DNF",    rounds_cum_time[[#This Row],[52]]+laps_times[[#This Row],[53]])</f>
        <v>0.12785185185185183</v>
      </c>
      <c r="BK71" s="10">
        <f>IF(ISBLANK(laps_times[[#This Row],[54]]),"DNF",    rounds_cum_time[[#This Row],[53]]+laps_times[[#This Row],[54]])</f>
        <v>0.13073506944444441</v>
      </c>
      <c r="BL71" s="10">
        <f>IF(ISBLANK(laps_times[[#This Row],[55]]),"DNF",    rounds_cum_time[[#This Row],[54]]+laps_times[[#This Row],[55]])</f>
        <v>0.1335219907407407</v>
      </c>
      <c r="BM71" s="10">
        <f>IF(ISBLANK(laps_times[[#This Row],[56]]),"DNF",    rounds_cum_time[[#This Row],[55]]+laps_times[[#This Row],[56]])</f>
        <v>0.13633148148148144</v>
      </c>
      <c r="BN71" s="10">
        <f>IF(ISBLANK(laps_times[[#This Row],[57]]),"DNF",    rounds_cum_time[[#This Row],[56]]+laps_times[[#This Row],[57]])</f>
        <v>0.13924050925925921</v>
      </c>
      <c r="BO71" s="10">
        <f>IF(ISBLANK(laps_times[[#This Row],[58]]),"DNF",    rounds_cum_time[[#This Row],[57]]+laps_times[[#This Row],[58]])</f>
        <v>0.14210185185185181</v>
      </c>
      <c r="BP71" s="10">
        <f>IF(ISBLANK(laps_times[[#This Row],[59]]),"DNF",    rounds_cum_time[[#This Row],[58]]+laps_times[[#This Row],[59]])</f>
        <v>0.14503333333333329</v>
      </c>
      <c r="BQ71" s="10">
        <f>IF(ISBLANK(laps_times[[#This Row],[60]]),"DNF",    rounds_cum_time[[#This Row],[59]]+laps_times[[#This Row],[60]])</f>
        <v>0.14782175925925922</v>
      </c>
      <c r="BR71" s="10">
        <f>IF(ISBLANK(laps_times[[#This Row],[61]]),"DNF",    rounds_cum_time[[#This Row],[60]]+laps_times[[#This Row],[61]])</f>
        <v>0.15064143518518514</v>
      </c>
      <c r="BS71" s="10">
        <f>IF(ISBLANK(laps_times[[#This Row],[62]]),"DNF",    rounds_cum_time[[#This Row],[61]]+laps_times[[#This Row],[62]])</f>
        <v>0.15356840277777772</v>
      </c>
      <c r="BT71" s="10">
        <f>IF(ISBLANK(laps_times[[#This Row],[63]]),"DNF",    rounds_cum_time[[#This Row],[62]]+laps_times[[#This Row],[63]])</f>
        <v>0.15615335648148143</v>
      </c>
    </row>
    <row r="72" spans="2:72" x14ac:dyDescent="0.2">
      <c r="B72" s="5">
        <v>67</v>
      </c>
      <c r="C72" s="1">
        <v>99</v>
      </c>
      <c r="D72" s="1" t="s">
        <v>122</v>
      </c>
      <c r="E72" s="3">
        <v>1966</v>
      </c>
      <c r="F72" s="3" t="s">
        <v>46</v>
      </c>
      <c r="G72" s="3">
        <v>4</v>
      </c>
      <c r="H72" s="1" t="s">
        <v>123</v>
      </c>
      <c r="I72" s="18">
        <v>0.15631747685185185</v>
      </c>
      <c r="J72" s="10">
        <f>laps_times[[#This Row],[1]]</f>
        <v>3.0197916666666667E-3</v>
      </c>
      <c r="K72" s="10">
        <f>IF(ISBLANK(laps_times[[#This Row],[2]]),"DNF",    rounds_cum_time[[#This Row],[1]]+laps_times[[#This Row],[2]])</f>
        <v>5.377893518518518E-3</v>
      </c>
      <c r="L72" s="10">
        <f>IF(ISBLANK(laps_times[[#This Row],[3]]),"DNF",    rounds_cum_time[[#This Row],[2]]+laps_times[[#This Row],[3]])</f>
        <v>7.710300925925926E-3</v>
      </c>
      <c r="M72" s="10">
        <f>IF(ISBLANK(laps_times[[#This Row],[4]]),"DNF",    rounds_cum_time[[#This Row],[3]]+laps_times[[#This Row],[4]])</f>
        <v>1.0027314814814815E-2</v>
      </c>
      <c r="N72" s="10">
        <f>IF(ISBLANK(laps_times[[#This Row],[5]]),"DNF",    rounds_cum_time[[#This Row],[4]]+laps_times[[#This Row],[5]])</f>
        <v>1.2331365740740742E-2</v>
      </c>
      <c r="O72" s="10">
        <f>IF(ISBLANK(laps_times[[#This Row],[6]]),"DNF",    rounds_cum_time[[#This Row],[5]]+laps_times[[#This Row],[6]])</f>
        <v>1.4707870370370371E-2</v>
      </c>
      <c r="P72" s="10">
        <f>IF(ISBLANK(laps_times[[#This Row],[7]]),"DNF",    rounds_cum_time[[#This Row],[6]]+laps_times[[#This Row],[7]])</f>
        <v>1.705636574074074E-2</v>
      </c>
      <c r="Q72" s="10">
        <f>IF(ISBLANK(laps_times[[#This Row],[8]]),"DNF",    rounds_cum_time[[#This Row],[7]]+laps_times[[#This Row],[8]])</f>
        <v>1.9393055555555556E-2</v>
      </c>
      <c r="R72" s="10">
        <f>IF(ISBLANK(laps_times[[#This Row],[9]]),"DNF",    rounds_cum_time[[#This Row],[8]]+laps_times[[#This Row],[9]])</f>
        <v>2.1764930555555555E-2</v>
      </c>
      <c r="S72" s="10">
        <f>IF(ISBLANK(laps_times[[#This Row],[10]]),"DNF",    rounds_cum_time[[#This Row],[9]]+laps_times[[#This Row],[10]])</f>
        <v>2.4168865740740741E-2</v>
      </c>
      <c r="T72" s="10">
        <f>IF(ISBLANK(laps_times[[#This Row],[11]]),"DNF",    rounds_cum_time[[#This Row],[10]]+laps_times[[#This Row],[11]])</f>
        <v>2.6518634259259259E-2</v>
      </c>
      <c r="U72" s="10">
        <f>IF(ISBLANK(laps_times[[#This Row],[12]]),"DNF",    rounds_cum_time[[#This Row],[11]]+laps_times[[#This Row],[12]])</f>
        <v>2.8857291666666667E-2</v>
      </c>
      <c r="V72" s="10">
        <f>IF(ISBLANK(laps_times[[#This Row],[13]]),"DNF",    rounds_cum_time[[#This Row],[12]]+laps_times[[#This Row],[13]])</f>
        <v>3.1234953703703702E-2</v>
      </c>
      <c r="W72" s="10">
        <f>IF(ISBLANK(laps_times[[#This Row],[14]]),"DNF",    rounds_cum_time[[#This Row],[13]]+laps_times[[#This Row],[14]])</f>
        <v>3.3617824074074071E-2</v>
      </c>
      <c r="X72" s="10">
        <f>IF(ISBLANK(laps_times[[#This Row],[15]]),"DNF",    rounds_cum_time[[#This Row],[14]]+laps_times[[#This Row],[15]])</f>
        <v>3.6007986111111105E-2</v>
      </c>
      <c r="Y72" s="10">
        <f>IF(ISBLANK(laps_times[[#This Row],[16]]),"DNF",    rounds_cum_time[[#This Row],[15]]+laps_times[[#This Row],[16]])</f>
        <v>3.8348032407407404E-2</v>
      </c>
      <c r="Z72" s="10">
        <f>IF(ISBLANK(laps_times[[#This Row],[17]]),"DNF",    rounds_cum_time[[#This Row],[16]]+laps_times[[#This Row],[17]])</f>
        <v>4.0686342592592586E-2</v>
      </c>
      <c r="AA72" s="10">
        <f>IF(ISBLANK(laps_times[[#This Row],[18]]),"DNF",    rounds_cum_time[[#This Row],[17]]+laps_times[[#This Row],[18]])</f>
        <v>4.2983101851851849E-2</v>
      </c>
      <c r="AB72" s="10">
        <f>IF(ISBLANK(laps_times[[#This Row],[19]]),"DNF",    rounds_cum_time[[#This Row],[18]]+laps_times[[#This Row],[19]])</f>
        <v>4.533969907407407E-2</v>
      </c>
      <c r="AC72" s="10">
        <f>IF(ISBLANK(laps_times[[#This Row],[20]]),"DNF",    rounds_cum_time[[#This Row],[19]]+laps_times[[#This Row],[20]])</f>
        <v>4.7687731481481477E-2</v>
      </c>
      <c r="AD72" s="10">
        <f>IF(ISBLANK(laps_times[[#This Row],[21]]),"DNF",    rounds_cum_time[[#This Row],[20]]+laps_times[[#This Row],[21]])</f>
        <v>4.9982870370370365E-2</v>
      </c>
      <c r="AE72" s="10">
        <f>IF(ISBLANK(laps_times[[#This Row],[22]]),"DNF",    rounds_cum_time[[#This Row],[21]]+laps_times[[#This Row],[22]])</f>
        <v>5.2239351851851849E-2</v>
      </c>
      <c r="AF72" s="10">
        <f>IF(ISBLANK(laps_times[[#This Row],[23]]),"DNF",    rounds_cum_time[[#This Row],[22]]+laps_times[[#This Row],[23]])</f>
        <v>5.4529398148148146E-2</v>
      </c>
      <c r="AG72" s="10">
        <f>IF(ISBLANK(laps_times[[#This Row],[24]]),"DNF",    rounds_cum_time[[#This Row],[23]]+laps_times[[#This Row],[24]])</f>
        <v>5.6884375000000001E-2</v>
      </c>
      <c r="AH72" s="10">
        <f>IF(ISBLANK(laps_times[[#This Row],[25]]),"DNF",    rounds_cum_time[[#This Row],[24]]+laps_times[[#This Row],[25]])</f>
        <v>5.9212731481481484E-2</v>
      </c>
      <c r="AI72" s="10">
        <f>IF(ISBLANK(laps_times[[#This Row],[26]]),"DNF",    rounds_cum_time[[#This Row],[25]]+laps_times[[#This Row],[26]])</f>
        <v>6.1549652777777783E-2</v>
      </c>
      <c r="AJ72" s="10">
        <f>IF(ISBLANK(laps_times[[#This Row],[27]]),"DNF",    rounds_cum_time[[#This Row],[26]]+laps_times[[#This Row],[27]])</f>
        <v>6.3872916666666668E-2</v>
      </c>
      <c r="AK72" s="10">
        <f>IF(ISBLANK(laps_times[[#This Row],[28]]),"DNF",    rounds_cum_time[[#This Row],[27]]+laps_times[[#This Row],[28]])</f>
        <v>6.6175347222222222E-2</v>
      </c>
      <c r="AL72" s="10">
        <f>IF(ISBLANK(laps_times[[#This Row],[29]]),"DNF",    rounds_cum_time[[#This Row],[28]]+laps_times[[#This Row],[29]])</f>
        <v>6.8491782407407401E-2</v>
      </c>
      <c r="AM72" s="10">
        <f>IF(ISBLANK(laps_times[[#This Row],[30]]),"DNF",    rounds_cum_time[[#This Row],[29]]+laps_times[[#This Row],[30]])</f>
        <v>7.0846180555555555E-2</v>
      </c>
      <c r="AN72" s="10">
        <f>IF(ISBLANK(laps_times[[#This Row],[31]]),"DNF",    rounds_cum_time[[#This Row],[30]]+laps_times[[#This Row],[31]])</f>
        <v>7.3269097222222218E-2</v>
      </c>
      <c r="AO72" s="10">
        <f>IF(ISBLANK(laps_times[[#This Row],[32]]),"DNF",    rounds_cum_time[[#This Row],[31]]+laps_times[[#This Row],[32]])</f>
        <v>7.5642129629629629E-2</v>
      </c>
      <c r="AP72" s="10">
        <f>IF(ISBLANK(laps_times[[#This Row],[33]]),"DNF",    rounds_cum_time[[#This Row],[32]]+laps_times[[#This Row],[33]])</f>
        <v>7.8056018518518511E-2</v>
      </c>
      <c r="AQ72" s="10">
        <f>IF(ISBLANK(laps_times[[#This Row],[34]]),"DNF",    rounds_cum_time[[#This Row],[33]]+laps_times[[#This Row],[34]])</f>
        <v>8.0437615740740737E-2</v>
      </c>
      <c r="AR72" s="10">
        <f>IF(ISBLANK(laps_times[[#This Row],[35]]),"DNF",    rounds_cum_time[[#This Row],[34]]+laps_times[[#This Row],[35]])</f>
        <v>8.2973263888888885E-2</v>
      </c>
      <c r="AS72" s="10">
        <f>IF(ISBLANK(laps_times[[#This Row],[36]]),"DNF",    rounds_cum_time[[#This Row],[35]]+laps_times[[#This Row],[36]])</f>
        <v>8.5380208333333332E-2</v>
      </c>
      <c r="AT72" s="10">
        <f>IF(ISBLANK(laps_times[[#This Row],[37]]),"DNF",    rounds_cum_time[[#This Row],[36]]+laps_times[[#This Row],[37]])</f>
        <v>8.7704398148148149E-2</v>
      </c>
      <c r="AU72" s="10">
        <f>IF(ISBLANK(laps_times[[#This Row],[38]]),"DNF",    rounds_cum_time[[#This Row],[37]]+laps_times[[#This Row],[38]])</f>
        <v>9.0074537037037036E-2</v>
      </c>
      <c r="AV72" s="10">
        <f>IF(ISBLANK(laps_times[[#This Row],[39]]),"DNF",    rounds_cum_time[[#This Row],[38]]+laps_times[[#This Row],[39]])</f>
        <v>9.2394097222222221E-2</v>
      </c>
      <c r="AW72" s="10">
        <f>IF(ISBLANK(laps_times[[#This Row],[40]]),"DNF",    rounds_cum_time[[#This Row],[39]]+laps_times[[#This Row],[40]])</f>
        <v>9.4785995370370371E-2</v>
      </c>
      <c r="AX72" s="10">
        <f>IF(ISBLANK(laps_times[[#This Row],[41]]),"DNF",    rounds_cum_time[[#This Row],[40]]+laps_times[[#This Row],[41]])</f>
        <v>9.7204166666666661E-2</v>
      </c>
      <c r="AY72" s="10">
        <f>IF(ISBLANK(laps_times[[#This Row],[42]]),"DNF",    rounds_cum_time[[#This Row],[41]]+laps_times[[#This Row],[42]])</f>
        <v>9.9729976851851851E-2</v>
      </c>
      <c r="AZ72" s="10">
        <f>IF(ISBLANK(laps_times[[#This Row],[43]]),"DNF",    rounds_cum_time[[#This Row],[42]]+laps_times[[#This Row],[43]])</f>
        <v>0.10231932870370371</v>
      </c>
      <c r="BA72" s="10">
        <f>IF(ISBLANK(laps_times[[#This Row],[44]]),"DNF",    rounds_cum_time[[#This Row],[43]]+laps_times[[#This Row],[44]])</f>
        <v>0.10487777777777778</v>
      </c>
      <c r="BB72" s="10">
        <f>IF(ISBLANK(laps_times[[#This Row],[45]]),"DNF",    rounds_cum_time[[#This Row],[44]]+laps_times[[#This Row],[45]])</f>
        <v>0.10746388888888889</v>
      </c>
      <c r="BC72" s="10">
        <f>IF(ISBLANK(laps_times[[#This Row],[46]]),"DNF",    rounds_cum_time[[#This Row],[45]]+laps_times[[#This Row],[46]])</f>
        <v>0.11000717592592592</v>
      </c>
      <c r="BD72" s="10">
        <f>IF(ISBLANK(laps_times[[#This Row],[47]]),"DNF",    rounds_cum_time[[#This Row],[46]]+laps_times[[#This Row],[47]])</f>
        <v>0.11257893518518518</v>
      </c>
      <c r="BE72" s="10">
        <f>IF(ISBLANK(laps_times[[#This Row],[48]]),"DNF",    rounds_cum_time[[#This Row],[47]]+laps_times[[#This Row],[48]])</f>
        <v>0.11513333333333332</v>
      </c>
      <c r="BF72" s="10">
        <f>IF(ISBLANK(laps_times[[#This Row],[49]]),"DNF",    rounds_cum_time[[#This Row],[48]]+laps_times[[#This Row],[49]])</f>
        <v>0.11766770833333333</v>
      </c>
      <c r="BG72" s="10">
        <f>IF(ISBLANK(laps_times[[#This Row],[50]]),"DNF",    rounds_cum_time[[#This Row],[49]]+laps_times[[#This Row],[50]])</f>
        <v>0.12028206018518518</v>
      </c>
      <c r="BH72" s="10">
        <f>IF(ISBLANK(laps_times[[#This Row],[51]]),"DNF",    rounds_cum_time[[#This Row],[50]]+laps_times[[#This Row],[51]])</f>
        <v>0.12319201388888888</v>
      </c>
      <c r="BI72" s="10">
        <f>IF(ISBLANK(laps_times[[#This Row],[52]]),"DNF",    rounds_cum_time[[#This Row],[51]]+laps_times[[#This Row],[52]])</f>
        <v>0.12613981481481482</v>
      </c>
      <c r="BJ72" s="10">
        <f>IF(ISBLANK(laps_times[[#This Row],[53]]),"DNF",    rounds_cum_time[[#This Row],[52]]+laps_times[[#This Row],[53]])</f>
        <v>0.12888611111111112</v>
      </c>
      <c r="BK72" s="10">
        <f>IF(ISBLANK(laps_times[[#This Row],[54]]),"DNF",    rounds_cum_time[[#This Row],[53]]+laps_times[[#This Row],[54]])</f>
        <v>0.13196493055555555</v>
      </c>
      <c r="BL72" s="10">
        <f>IF(ISBLANK(laps_times[[#This Row],[55]]),"DNF",    rounds_cum_time[[#This Row],[54]]+laps_times[[#This Row],[55]])</f>
        <v>0.13513599537037038</v>
      </c>
      <c r="BM72" s="10">
        <f>IF(ISBLANK(laps_times[[#This Row],[56]]),"DNF",    rounds_cum_time[[#This Row],[55]]+laps_times[[#This Row],[56]])</f>
        <v>0.13773750000000001</v>
      </c>
      <c r="BN72" s="10">
        <f>IF(ISBLANK(laps_times[[#This Row],[57]]),"DNF",    rounds_cum_time[[#This Row],[56]]+laps_times[[#This Row],[57]])</f>
        <v>0.14040231481481483</v>
      </c>
      <c r="BO72" s="10">
        <f>IF(ISBLANK(laps_times[[#This Row],[58]]),"DNF",    rounds_cum_time[[#This Row],[57]]+laps_times[[#This Row],[58]])</f>
        <v>0.14305949074074076</v>
      </c>
      <c r="BP72" s="10">
        <f>IF(ISBLANK(laps_times[[#This Row],[59]]),"DNF",    rounds_cum_time[[#This Row],[58]]+laps_times[[#This Row],[59]])</f>
        <v>0.14565324074074076</v>
      </c>
      <c r="BQ72" s="10">
        <f>IF(ISBLANK(laps_times[[#This Row],[60]]),"DNF",    rounds_cum_time[[#This Row],[59]]+laps_times[[#This Row],[60]])</f>
        <v>0.14849189814814817</v>
      </c>
      <c r="BR72" s="10">
        <f>IF(ISBLANK(laps_times[[#This Row],[61]]),"DNF",    rounds_cum_time[[#This Row],[60]]+laps_times[[#This Row],[61]])</f>
        <v>0.15106574074074075</v>
      </c>
      <c r="BS72" s="10">
        <f>IF(ISBLANK(laps_times[[#This Row],[62]]),"DNF",    rounds_cum_time[[#This Row],[61]]+laps_times[[#This Row],[62]])</f>
        <v>0.15375023148148148</v>
      </c>
      <c r="BT72" s="10">
        <f>IF(ISBLANK(laps_times[[#This Row],[63]]),"DNF",    rounds_cum_time[[#This Row],[62]]+laps_times[[#This Row],[63]])</f>
        <v>0.15631840277777778</v>
      </c>
    </row>
    <row r="73" spans="2:72" x14ac:dyDescent="0.2">
      <c r="B73" s="5">
        <v>68</v>
      </c>
      <c r="C73" s="1">
        <v>67</v>
      </c>
      <c r="D73" s="1" t="s">
        <v>124</v>
      </c>
      <c r="E73" s="3">
        <v>1974</v>
      </c>
      <c r="F73" s="3" t="s">
        <v>1</v>
      </c>
      <c r="G73" s="3">
        <v>26</v>
      </c>
      <c r="H73" s="1" t="s">
        <v>115</v>
      </c>
      <c r="I73" s="18">
        <v>0.15655370370370369</v>
      </c>
      <c r="J73" s="10">
        <f>laps_times[[#This Row],[1]]</f>
        <v>2.93900462962963E-3</v>
      </c>
      <c r="K73" s="10">
        <f>IF(ISBLANK(laps_times[[#This Row],[2]]),"DNF",    rounds_cum_time[[#This Row],[1]]+laps_times[[#This Row],[2]])</f>
        <v>5.2357638888888888E-3</v>
      </c>
      <c r="L73" s="10">
        <f>IF(ISBLANK(laps_times[[#This Row],[3]]),"DNF",    rounds_cum_time[[#This Row],[2]]+laps_times[[#This Row],[3]])</f>
        <v>7.5332175925925931E-3</v>
      </c>
      <c r="M73" s="10">
        <f>IF(ISBLANK(laps_times[[#This Row],[4]]),"DNF",    rounds_cum_time[[#This Row],[3]]+laps_times[[#This Row],[4]])</f>
        <v>9.8056712962962967E-3</v>
      </c>
      <c r="N73" s="10">
        <f>IF(ISBLANK(laps_times[[#This Row],[5]]),"DNF",    rounds_cum_time[[#This Row],[4]]+laps_times[[#This Row],[5]])</f>
        <v>1.2111689814814815E-2</v>
      </c>
      <c r="O73" s="10">
        <f>IF(ISBLANK(laps_times[[#This Row],[6]]),"DNF",    rounds_cum_time[[#This Row],[5]]+laps_times[[#This Row],[6]])</f>
        <v>1.4410648148148148E-2</v>
      </c>
      <c r="P73" s="10">
        <f>IF(ISBLANK(laps_times[[#This Row],[7]]),"DNF",    rounds_cum_time[[#This Row],[6]]+laps_times[[#This Row],[7]])</f>
        <v>1.6726157407407408E-2</v>
      </c>
      <c r="Q73" s="10">
        <f>IF(ISBLANK(laps_times[[#This Row],[8]]),"DNF",    rounds_cum_time[[#This Row],[7]]+laps_times[[#This Row],[8]])</f>
        <v>1.9008912037037039E-2</v>
      </c>
      <c r="R73" s="10">
        <f>IF(ISBLANK(laps_times[[#This Row],[9]]),"DNF",    rounds_cum_time[[#This Row],[8]]+laps_times[[#This Row],[9]])</f>
        <v>2.1320138888888892E-2</v>
      </c>
      <c r="S73" s="10">
        <f>IF(ISBLANK(laps_times[[#This Row],[10]]),"DNF",    rounds_cum_time[[#This Row],[9]]+laps_times[[#This Row],[10]])</f>
        <v>2.3617592592592596E-2</v>
      </c>
      <c r="T73" s="10">
        <f>IF(ISBLANK(laps_times[[#This Row],[11]]),"DNF",    rounds_cum_time[[#This Row],[10]]+laps_times[[#This Row],[11]])</f>
        <v>2.5931365740740744E-2</v>
      </c>
      <c r="U73" s="10">
        <f>IF(ISBLANK(laps_times[[#This Row],[12]]),"DNF",    rounds_cum_time[[#This Row],[11]]+laps_times[[#This Row],[12]])</f>
        <v>2.82556712962963E-2</v>
      </c>
      <c r="V73" s="10">
        <f>IF(ISBLANK(laps_times[[#This Row],[13]]),"DNF",    rounds_cum_time[[#This Row],[12]]+laps_times[[#This Row],[13]])</f>
        <v>3.0581944444444446E-2</v>
      </c>
      <c r="W73" s="10">
        <f>IF(ISBLANK(laps_times[[#This Row],[14]]),"DNF",    rounds_cum_time[[#This Row],[13]]+laps_times[[#This Row],[14]])</f>
        <v>3.2923842592592595E-2</v>
      </c>
      <c r="X73" s="10">
        <f>IF(ISBLANK(laps_times[[#This Row],[15]]),"DNF",    rounds_cum_time[[#This Row],[14]]+laps_times[[#This Row],[15]])</f>
        <v>3.5296875000000005E-2</v>
      </c>
      <c r="Y73" s="10">
        <f>IF(ISBLANK(laps_times[[#This Row],[16]]),"DNF",    rounds_cum_time[[#This Row],[15]]+laps_times[[#This Row],[16]])</f>
        <v>3.7606712962962967E-2</v>
      </c>
      <c r="Z73" s="10">
        <f>IF(ISBLANK(laps_times[[#This Row],[17]]),"DNF",    rounds_cum_time[[#This Row],[16]]+laps_times[[#This Row],[17]])</f>
        <v>3.9970833333333337E-2</v>
      </c>
      <c r="AA73" s="10">
        <f>IF(ISBLANK(laps_times[[#This Row],[18]]),"DNF",    rounds_cum_time[[#This Row],[17]]+laps_times[[#This Row],[18]])</f>
        <v>4.2323495370370376E-2</v>
      </c>
      <c r="AB73" s="10">
        <f>IF(ISBLANK(laps_times[[#This Row],[19]]),"DNF",    rounds_cum_time[[#This Row],[18]]+laps_times[[#This Row],[19]])</f>
        <v>4.4692824074074079E-2</v>
      </c>
      <c r="AC73" s="10">
        <f>IF(ISBLANK(laps_times[[#This Row],[20]]),"DNF",    rounds_cum_time[[#This Row],[19]]+laps_times[[#This Row],[20]])</f>
        <v>4.7102546296296302E-2</v>
      </c>
      <c r="AD73" s="10">
        <f>IF(ISBLANK(laps_times[[#This Row],[21]]),"DNF",    rounds_cum_time[[#This Row],[20]]+laps_times[[#This Row],[21]])</f>
        <v>4.9490972222222228E-2</v>
      </c>
      <c r="AE73" s="10">
        <f>IF(ISBLANK(laps_times[[#This Row],[22]]),"DNF",    rounds_cum_time[[#This Row],[21]]+laps_times[[#This Row],[22]])</f>
        <v>5.1896296296296301E-2</v>
      </c>
      <c r="AF73" s="10">
        <f>IF(ISBLANK(laps_times[[#This Row],[23]]),"DNF",    rounds_cum_time[[#This Row],[22]]+laps_times[[#This Row],[23]])</f>
        <v>5.4304513888888892E-2</v>
      </c>
      <c r="AG73" s="10">
        <f>IF(ISBLANK(laps_times[[#This Row],[24]]),"DNF",    rounds_cum_time[[#This Row],[23]]+laps_times[[#This Row],[24]])</f>
        <v>5.6747337962962968E-2</v>
      </c>
      <c r="AH73" s="10">
        <f>IF(ISBLANK(laps_times[[#This Row],[25]]),"DNF",    rounds_cum_time[[#This Row],[24]]+laps_times[[#This Row],[25]])</f>
        <v>5.9191782407407412E-2</v>
      </c>
      <c r="AI73" s="10">
        <f>IF(ISBLANK(laps_times[[#This Row],[26]]),"DNF",    rounds_cum_time[[#This Row],[25]]+laps_times[[#This Row],[26]])</f>
        <v>6.1646180555555562E-2</v>
      </c>
      <c r="AJ73" s="10">
        <f>IF(ISBLANK(laps_times[[#This Row],[27]]),"DNF",    rounds_cum_time[[#This Row],[26]]+laps_times[[#This Row],[27]])</f>
        <v>6.4196064814814824E-2</v>
      </c>
      <c r="AK73" s="10">
        <f>IF(ISBLANK(laps_times[[#This Row],[28]]),"DNF",    rounds_cum_time[[#This Row],[27]]+laps_times[[#This Row],[28]])</f>
        <v>6.6677199074074087E-2</v>
      </c>
      <c r="AL73" s="10">
        <f>IF(ISBLANK(laps_times[[#This Row],[29]]),"DNF",    rounds_cum_time[[#This Row],[28]]+laps_times[[#This Row],[29]])</f>
        <v>6.9125462962962972E-2</v>
      </c>
      <c r="AM73" s="10">
        <f>IF(ISBLANK(laps_times[[#This Row],[30]]),"DNF",    rounds_cum_time[[#This Row],[29]]+laps_times[[#This Row],[30]])</f>
        <v>7.157395833333334E-2</v>
      </c>
      <c r="AN73" s="10">
        <f>IF(ISBLANK(laps_times[[#This Row],[31]]),"DNF",    rounds_cum_time[[#This Row],[30]]+laps_times[[#This Row],[31]])</f>
        <v>7.4037615740740748E-2</v>
      </c>
      <c r="AO73" s="10">
        <f>IF(ISBLANK(laps_times[[#This Row],[32]]),"DNF",    rounds_cum_time[[#This Row],[31]]+laps_times[[#This Row],[32]])</f>
        <v>7.649826388888889E-2</v>
      </c>
      <c r="AP73" s="10">
        <f>IF(ISBLANK(laps_times[[#This Row],[33]]),"DNF",    rounds_cum_time[[#This Row],[32]]+laps_times[[#This Row],[33]])</f>
        <v>7.8981944444444452E-2</v>
      </c>
      <c r="AQ73" s="10">
        <f>IF(ISBLANK(laps_times[[#This Row],[34]]),"DNF",    rounds_cum_time[[#This Row],[33]]+laps_times[[#This Row],[34]])</f>
        <v>8.1474421296296298E-2</v>
      </c>
      <c r="AR73" s="10">
        <f>IF(ISBLANK(laps_times[[#This Row],[35]]),"DNF",    rounds_cum_time[[#This Row],[34]]+laps_times[[#This Row],[35]])</f>
        <v>8.3977546296296293E-2</v>
      </c>
      <c r="AS73" s="10">
        <f>IF(ISBLANK(laps_times[[#This Row],[36]]),"DNF",    rounds_cum_time[[#This Row],[35]]+laps_times[[#This Row],[36]])</f>
        <v>8.650497685185185E-2</v>
      </c>
      <c r="AT73" s="10">
        <f>IF(ISBLANK(laps_times[[#This Row],[37]]),"DNF",    rounds_cum_time[[#This Row],[36]]+laps_times[[#This Row],[37]])</f>
        <v>8.9031597222222217E-2</v>
      </c>
      <c r="AU73" s="10">
        <f>IF(ISBLANK(laps_times[[#This Row],[38]]),"DNF",    rounds_cum_time[[#This Row],[37]]+laps_times[[#This Row],[38]])</f>
        <v>9.1574421296296296E-2</v>
      </c>
      <c r="AV73" s="10">
        <f>IF(ISBLANK(laps_times[[#This Row],[39]]),"DNF",    rounds_cum_time[[#This Row],[38]]+laps_times[[#This Row],[39]])</f>
        <v>9.4123842592592599E-2</v>
      </c>
      <c r="AW73" s="10">
        <f>IF(ISBLANK(laps_times[[#This Row],[40]]),"DNF",    rounds_cum_time[[#This Row],[39]]+laps_times[[#This Row],[40]])</f>
        <v>9.6683680555555568E-2</v>
      </c>
      <c r="AX73" s="10">
        <f>IF(ISBLANK(laps_times[[#This Row],[41]]),"DNF",    rounds_cum_time[[#This Row],[40]]+laps_times[[#This Row],[41]])</f>
        <v>9.9231250000000007E-2</v>
      </c>
      <c r="AY73" s="10">
        <f>IF(ISBLANK(laps_times[[#This Row],[42]]),"DNF",    rounds_cum_time[[#This Row],[41]]+laps_times[[#This Row],[42]])</f>
        <v>0.1017925925925926</v>
      </c>
      <c r="AZ73" s="10">
        <f>IF(ISBLANK(laps_times[[#This Row],[43]]),"DNF",    rounds_cum_time[[#This Row],[42]]+laps_times[[#This Row],[43]])</f>
        <v>0.10431273148148149</v>
      </c>
      <c r="BA73" s="10">
        <f>IF(ISBLANK(laps_times[[#This Row],[44]]),"DNF",    rounds_cum_time[[#This Row],[43]]+laps_times[[#This Row],[44]])</f>
        <v>0.10684571759259259</v>
      </c>
      <c r="BB73" s="10">
        <f>IF(ISBLANK(laps_times[[#This Row],[45]]),"DNF",    rounds_cum_time[[#This Row],[44]]+laps_times[[#This Row],[45]])</f>
        <v>0.10939363425925926</v>
      </c>
      <c r="BC73" s="10">
        <f>IF(ISBLANK(laps_times[[#This Row],[46]]),"DNF",    rounds_cum_time[[#This Row],[45]]+laps_times[[#This Row],[46]])</f>
        <v>0.11203425925925925</v>
      </c>
      <c r="BD73" s="10">
        <f>IF(ISBLANK(laps_times[[#This Row],[47]]),"DNF",    rounds_cum_time[[#This Row],[46]]+laps_times[[#This Row],[47]])</f>
        <v>0.1146574074074074</v>
      </c>
      <c r="BE73" s="10">
        <f>IF(ISBLANK(laps_times[[#This Row],[48]]),"DNF",    rounds_cum_time[[#This Row],[47]]+laps_times[[#This Row],[48]])</f>
        <v>0.1173275462962963</v>
      </c>
      <c r="BF73" s="10">
        <f>IF(ISBLANK(laps_times[[#This Row],[49]]),"DNF",    rounds_cum_time[[#This Row],[48]]+laps_times[[#This Row],[49]])</f>
        <v>0.11997233796296297</v>
      </c>
      <c r="BG73" s="10">
        <f>IF(ISBLANK(laps_times[[#This Row],[50]]),"DNF",    rounds_cum_time[[#This Row],[49]]+laps_times[[#This Row],[50]])</f>
        <v>0.12266238425925927</v>
      </c>
      <c r="BH73" s="10">
        <f>IF(ISBLANK(laps_times[[#This Row],[51]]),"DNF",    rounds_cum_time[[#This Row],[50]]+laps_times[[#This Row],[51]])</f>
        <v>0.12524942129629629</v>
      </c>
      <c r="BI73" s="10">
        <f>IF(ISBLANK(laps_times[[#This Row],[52]]),"DNF",    rounds_cum_time[[#This Row],[51]]+laps_times[[#This Row],[52]])</f>
        <v>0.1278292824074074</v>
      </c>
      <c r="BJ73" s="10">
        <f>IF(ISBLANK(laps_times[[#This Row],[53]]),"DNF",    rounds_cum_time[[#This Row],[52]]+laps_times[[#This Row],[53]])</f>
        <v>0.13043344907407406</v>
      </c>
      <c r="BK73" s="10">
        <f>IF(ISBLANK(laps_times[[#This Row],[54]]),"DNF",    rounds_cum_time[[#This Row],[53]]+laps_times[[#This Row],[54]])</f>
        <v>0.13304652777777776</v>
      </c>
      <c r="BL73" s="10">
        <f>IF(ISBLANK(laps_times[[#This Row],[55]]),"DNF",    rounds_cum_time[[#This Row],[54]]+laps_times[[#This Row],[55]])</f>
        <v>0.13570821759259258</v>
      </c>
      <c r="BM73" s="10">
        <f>IF(ISBLANK(laps_times[[#This Row],[56]]),"DNF",    rounds_cum_time[[#This Row],[55]]+laps_times[[#This Row],[56]])</f>
        <v>0.13841782407407405</v>
      </c>
      <c r="BN73" s="10">
        <f>IF(ISBLANK(laps_times[[#This Row],[57]]),"DNF",    rounds_cum_time[[#This Row],[56]]+laps_times[[#This Row],[57]])</f>
        <v>0.14109641203703702</v>
      </c>
      <c r="BO73" s="10">
        <f>IF(ISBLANK(laps_times[[#This Row],[58]]),"DNF",    rounds_cum_time[[#This Row],[57]]+laps_times[[#This Row],[58]])</f>
        <v>0.14375312499999998</v>
      </c>
      <c r="BP73" s="10">
        <f>IF(ISBLANK(laps_times[[#This Row],[59]]),"DNF",    rounds_cum_time[[#This Row],[58]]+laps_times[[#This Row],[59]])</f>
        <v>0.14640277777777777</v>
      </c>
      <c r="BQ73" s="10">
        <f>IF(ISBLANK(laps_times[[#This Row],[60]]),"DNF",    rounds_cum_time[[#This Row],[59]]+laps_times[[#This Row],[60]])</f>
        <v>0.14906018518518518</v>
      </c>
      <c r="BR73" s="10">
        <f>IF(ISBLANK(laps_times[[#This Row],[61]]),"DNF",    rounds_cum_time[[#This Row],[60]]+laps_times[[#This Row],[61]])</f>
        <v>0.1517644675925926</v>
      </c>
      <c r="BS73" s="10">
        <f>IF(ISBLANK(laps_times[[#This Row],[62]]),"DNF",    rounds_cum_time[[#This Row],[61]]+laps_times[[#This Row],[62]])</f>
        <v>0.15416365740740742</v>
      </c>
      <c r="BT73" s="10">
        <f>IF(ISBLANK(laps_times[[#This Row],[63]]),"DNF",    rounds_cum_time[[#This Row],[62]]+laps_times[[#This Row],[63]])</f>
        <v>0.15655428240740743</v>
      </c>
    </row>
    <row r="74" spans="2:72" x14ac:dyDescent="0.2">
      <c r="B74" s="5">
        <v>69</v>
      </c>
      <c r="C74" s="1">
        <v>65</v>
      </c>
      <c r="D74" s="1" t="s">
        <v>125</v>
      </c>
      <c r="E74" s="3">
        <v>1979</v>
      </c>
      <c r="F74" s="3" t="s">
        <v>8</v>
      </c>
      <c r="G74" s="3">
        <v>23</v>
      </c>
      <c r="H74" s="1" t="s">
        <v>115</v>
      </c>
      <c r="I74" s="18">
        <v>0.157715625</v>
      </c>
      <c r="J74" s="10">
        <f>laps_times[[#This Row],[1]]</f>
        <v>2.9244212962962961E-3</v>
      </c>
      <c r="K74" s="10">
        <f>IF(ISBLANK(laps_times[[#This Row],[2]]),"DNF",    rounds_cum_time[[#This Row],[1]]+laps_times[[#This Row],[2]])</f>
        <v>5.2295138888888886E-3</v>
      </c>
      <c r="L74" s="10">
        <f>IF(ISBLANK(laps_times[[#This Row],[3]]),"DNF",    rounds_cum_time[[#This Row],[2]]+laps_times[[#This Row],[3]])</f>
        <v>7.5245370370370362E-3</v>
      </c>
      <c r="M74" s="10">
        <f>IF(ISBLANK(laps_times[[#This Row],[4]]),"DNF",    rounds_cum_time[[#This Row],[3]]+laps_times[[#This Row],[4]])</f>
        <v>9.7981481481481478E-3</v>
      </c>
      <c r="N74" s="10">
        <f>IF(ISBLANK(laps_times[[#This Row],[5]]),"DNF",    rounds_cum_time[[#This Row],[4]]+laps_times[[#This Row],[5]])</f>
        <v>1.2104398148148149E-2</v>
      </c>
      <c r="O74" s="10">
        <f>IF(ISBLANK(laps_times[[#This Row],[6]]),"DNF",    rounds_cum_time[[#This Row],[5]]+laps_times[[#This Row],[6]])</f>
        <v>1.4342939814814815E-2</v>
      </c>
      <c r="P74" s="10">
        <f>IF(ISBLANK(laps_times[[#This Row],[7]]),"DNF",    rounds_cum_time[[#This Row],[6]]+laps_times[[#This Row],[7]])</f>
        <v>1.6534722222222221E-2</v>
      </c>
      <c r="Q74" s="10">
        <f>IF(ISBLANK(laps_times[[#This Row],[8]]),"DNF",    rounds_cum_time[[#This Row],[7]]+laps_times[[#This Row],[8]])</f>
        <v>1.8753009259259257E-2</v>
      </c>
      <c r="R74" s="10">
        <f>IF(ISBLANK(laps_times[[#This Row],[9]]),"DNF",    rounds_cum_time[[#This Row],[8]]+laps_times[[#This Row],[9]])</f>
        <v>2.0971643518518518E-2</v>
      </c>
      <c r="S74" s="10">
        <f>IF(ISBLANK(laps_times[[#This Row],[10]]),"DNF",    rounds_cum_time[[#This Row],[9]]+laps_times[[#This Row],[10]])</f>
        <v>2.3180439814814813E-2</v>
      </c>
      <c r="T74" s="10">
        <f>IF(ISBLANK(laps_times[[#This Row],[11]]),"DNF",    rounds_cum_time[[#This Row],[10]]+laps_times[[#This Row],[11]])</f>
        <v>2.5430092592592591E-2</v>
      </c>
      <c r="U74" s="10">
        <f>IF(ISBLANK(laps_times[[#This Row],[12]]),"DNF",    rounds_cum_time[[#This Row],[11]]+laps_times[[#This Row],[12]])</f>
        <v>2.7703009259259257E-2</v>
      </c>
      <c r="V74" s="10">
        <f>IF(ISBLANK(laps_times[[#This Row],[13]]),"DNF",    rounds_cum_time[[#This Row],[12]]+laps_times[[#This Row],[13]])</f>
        <v>2.9927777777777775E-2</v>
      </c>
      <c r="W74" s="10">
        <f>IF(ISBLANK(laps_times[[#This Row],[14]]),"DNF",    rounds_cum_time[[#This Row],[13]]+laps_times[[#This Row],[14]])</f>
        <v>3.2124421296296293E-2</v>
      </c>
      <c r="X74" s="10">
        <f>IF(ISBLANK(laps_times[[#This Row],[15]]),"DNF",    rounds_cum_time[[#This Row],[14]]+laps_times[[#This Row],[15]])</f>
        <v>3.4312152777777771E-2</v>
      </c>
      <c r="Y74" s="10">
        <f>IF(ISBLANK(laps_times[[#This Row],[16]]),"DNF",    rounds_cum_time[[#This Row],[15]]+laps_times[[#This Row],[16]])</f>
        <v>3.6544791666666659E-2</v>
      </c>
      <c r="Z74" s="10">
        <f>IF(ISBLANK(laps_times[[#This Row],[17]]),"DNF",    rounds_cum_time[[#This Row],[16]]+laps_times[[#This Row],[17]])</f>
        <v>3.8704976851851841E-2</v>
      </c>
      <c r="AA74" s="10">
        <f>IF(ISBLANK(laps_times[[#This Row],[18]]),"DNF",    rounds_cum_time[[#This Row],[17]]+laps_times[[#This Row],[18]])</f>
        <v>4.0967245370370359E-2</v>
      </c>
      <c r="AB74" s="10">
        <f>IF(ISBLANK(laps_times[[#This Row],[19]]),"DNF",    rounds_cum_time[[#This Row],[18]]+laps_times[[#This Row],[19]])</f>
        <v>4.3193981481481472E-2</v>
      </c>
      <c r="AC74" s="10">
        <f>IF(ISBLANK(laps_times[[#This Row],[20]]),"DNF",    rounds_cum_time[[#This Row],[19]]+laps_times[[#This Row],[20]])</f>
        <v>4.5421643518518511E-2</v>
      </c>
      <c r="AD74" s="10">
        <f>IF(ISBLANK(laps_times[[#This Row],[21]]),"DNF",    rounds_cum_time[[#This Row],[20]]+laps_times[[#This Row],[21]])</f>
        <v>4.7742824074074069E-2</v>
      </c>
      <c r="AE74" s="10">
        <f>IF(ISBLANK(laps_times[[#This Row],[22]]),"DNF",    rounds_cum_time[[#This Row],[21]]+laps_times[[#This Row],[22]])</f>
        <v>5.0015972222222219E-2</v>
      </c>
      <c r="AF74" s="10">
        <f>IF(ISBLANK(laps_times[[#This Row],[23]]),"DNF",    rounds_cum_time[[#This Row],[22]]+laps_times[[#This Row],[23]])</f>
        <v>5.2368287037037033E-2</v>
      </c>
      <c r="AG74" s="10">
        <f>IF(ISBLANK(laps_times[[#This Row],[24]]),"DNF",    rounds_cum_time[[#This Row],[23]]+laps_times[[#This Row],[24]])</f>
        <v>5.4691319444444442E-2</v>
      </c>
      <c r="AH74" s="10">
        <f>IF(ISBLANK(laps_times[[#This Row],[25]]),"DNF",    rounds_cum_time[[#This Row],[24]]+laps_times[[#This Row],[25]])</f>
        <v>5.7105324074074072E-2</v>
      </c>
      <c r="AI74" s="10">
        <f>IF(ISBLANK(laps_times[[#This Row],[26]]),"DNF",    rounds_cum_time[[#This Row],[25]]+laps_times[[#This Row],[26]])</f>
        <v>5.9472569444444442E-2</v>
      </c>
      <c r="AJ74" s="10">
        <f>IF(ISBLANK(laps_times[[#This Row],[27]]),"DNF",    rounds_cum_time[[#This Row],[26]]+laps_times[[#This Row],[27]])</f>
        <v>6.1809722222222217E-2</v>
      </c>
      <c r="AK74" s="10">
        <f>IF(ISBLANK(laps_times[[#This Row],[28]]),"DNF",    rounds_cum_time[[#This Row],[27]]+laps_times[[#This Row],[28]])</f>
        <v>6.4075810185185184E-2</v>
      </c>
      <c r="AL74" s="10">
        <f>IF(ISBLANK(laps_times[[#This Row],[29]]),"DNF",    rounds_cum_time[[#This Row],[28]]+laps_times[[#This Row],[29]])</f>
        <v>6.6329976851851852E-2</v>
      </c>
      <c r="AM74" s="10">
        <f>IF(ISBLANK(laps_times[[#This Row],[30]]),"DNF",    rounds_cum_time[[#This Row],[29]]+laps_times[[#This Row],[30]])</f>
        <v>6.8660995370370376E-2</v>
      </c>
      <c r="AN74" s="10">
        <f>IF(ISBLANK(laps_times[[#This Row],[31]]),"DNF",    rounds_cum_time[[#This Row],[30]]+laps_times[[#This Row],[31]])</f>
        <v>7.0938078703703708E-2</v>
      </c>
      <c r="AO74" s="10">
        <f>IF(ISBLANK(laps_times[[#This Row],[32]]),"DNF",    rounds_cum_time[[#This Row],[31]]+laps_times[[#This Row],[32]])</f>
        <v>7.3392245370370368E-2</v>
      </c>
      <c r="AP74" s="10">
        <f>IF(ISBLANK(laps_times[[#This Row],[33]]),"DNF",    rounds_cum_time[[#This Row],[32]]+laps_times[[#This Row],[33]])</f>
        <v>7.5817013888888882E-2</v>
      </c>
      <c r="AQ74" s="10">
        <f>IF(ISBLANK(laps_times[[#This Row],[34]]),"DNF",    rounds_cum_time[[#This Row],[33]]+laps_times[[#This Row],[34]])</f>
        <v>7.8150462962962949E-2</v>
      </c>
      <c r="AR74" s="10">
        <f>IF(ISBLANK(laps_times[[#This Row],[35]]),"DNF",    rounds_cum_time[[#This Row],[34]]+laps_times[[#This Row],[35]])</f>
        <v>8.0478124999999984E-2</v>
      </c>
      <c r="AS74" s="10">
        <f>IF(ISBLANK(laps_times[[#This Row],[36]]),"DNF",    rounds_cum_time[[#This Row],[35]]+laps_times[[#This Row],[36]])</f>
        <v>8.2964236111111089E-2</v>
      </c>
      <c r="AT74" s="10">
        <f>IF(ISBLANK(laps_times[[#This Row],[37]]),"DNF",    rounds_cum_time[[#This Row],[36]]+laps_times[[#This Row],[37]])</f>
        <v>8.5351388888888866E-2</v>
      </c>
      <c r="AU74" s="10">
        <f>IF(ISBLANK(laps_times[[#This Row],[38]]),"DNF",    rounds_cum_time[[#This Row],[37]]+laps_times[[#This Row],[38]])</f>
        <v>8.8124768518518498E-2</v>
      </c>
      <c r="AV74" s="10">
        <f>IF(ISBLANK(laps_times[[#This Row],[39]]),"DNF",    rounds_cum_time[[#This Row],[38]]+laps_times[[#This Row],[39]])</f>
        <v>9.063287037037035E-2</v>
      </c>
      <c r="AW74" s="10">
        <f>IF(ISBLANK(laps_times[[#This Row],[40]]),"DNF",    rounds_cum_time[[#This Row],[39]]+laps_times[[#This Row],[40]])</f>
        <v>9.3380208333333312E-2</v>
      </c>
      <c r="AX74" s="10">
        <f>IF(ISBLANK(laps_times[[#This Row],[41]]),"DNF",    rounds_cum_time[[#This Row],[40]]+laps_times[[#This Row],[41]])</f>
        <v>9.5863773148148132E-2</v>
      </c>
      <c r="AY74" s="10">
        <f>IF(ISBLANK(laps_times[[#This Row],[42]]),"DNF",    rounds_cum_time[[#This Row],[41]]+laps_times[[#This Row],[42]])</f>
        <v>9.8742939814814801E-2</v>
      </c>
      <c r="AZ74" s="10">
        <f>IF(ISBLANK(laps_times[[#This Row],[43]]),"DNF",    rounds_cum_time[[#This Row],[42]]+laps_times[[#This Row],[43]])</f>
        <v>0.10126886574074073</v>
      </c>
      <c r="BA74" s="10">
        <f>IF(ISBLANK(laps_times[[#This Row],[44]]),"DNF",    rounds_cum_time[[#This Row],[43]]+laps_times[[#This Row],[44]])</f>
        <v>0.10432094907407406</v>
      </c>
      <c r="BB74" s="10">
        <f>IF(ISBLANK(laps_times[[#This Row],[45]]),"DNF",    rounds_cum_time[[#This Row],[44]]+laps_times[[#This Row],[45]])</f>
        <v>0.10741574074074073</v>
      </c>
      <c r="BC74" s="10">
        <f>IF(ISBLANK(laps_times[[#This Row],[46]]),"DNF",    rounds_cum_time[[#This Row],[45]]+laps_times[[#This Row],[46]])</f>
        <v>0.11023078703703702</v>
      </c>
      <c r="BD74" s="10">
        <f>IF(ISBLANK(laps_times[[#This Row],[47]]),"DNF",    rounds_cum_time[[#This Row],[46]]+laps_times[[#This Row],[47]])</f>
        <v>0.11281354166666666</v>
      </c>
      <c r="BE74" s="10">
        <f>IF(ISBLANK(laps_times[[#This Row],[48]]),"DNF",    rounds_cum_time[[#This Row],[47]]+laps_times[[#This Row],[48]])</f>
        <v>0.11557951388888887</v>
      </c>
      <c r="BF74" s="10">
        <f>IF(ISBLANK(laps_times[[#This Row],[49]]),"DNF",    rounds_cum_time[[#This Row],[48]]+laps_times[[#This Row],[49]])</f>
        <v>0.11808715277777776</v>
      </c>
      <c r="BG74" s="10">
        <f>IF(ISBLANK(laps_times[[#This Row],[50]]),"DNF",    rounds_cum_time[[#This Row],[49]]+laps_times[[#This Row],[50]])</f>
        <v>0.12060439814814813</v>
      </c>
      <c r="BH74" s="10">
        <f>IF(ISBLANK(laps_times[[#This Row],[51]]),"DNF",    rounds_cum_time[[#This Row],[50]]+laps_times[[#This Row],[51]])</f>
        <v>0.12323749999999999</v>
      </c>
      <c r="BI74" s="10">
        <f>IF(ISBLANK(laps_times[[#This Row],[52]]),"DNF",    rounds_cum_time[[#This Row],[51]]+laps_times[[#This Row],[52]])</f>
        <v>0.12631840277777776</v>
      </c>
      <c r="BJ74" s="10">
        <f>IF(ISBLANK(laps_times[[#This Row],[53]]),"DNF",    rounds_cum_time[[#This Row],[52]]+laps_times[[#This Row],[53]])</f>
        <v>0.12945949074074073</v>
      </c>
      <c r="BK74" s="10">
        <f>IF(ISBLANK(laps_times[[#This Row],[54]]),"DNF",    rounds_cum_time[[#This Row],[53]]+laps_times[[#This Row],[54]])</f>
        <v>0.13236122685185184</v>
      </c>
      <c r="BL74" s="10">
        <f>IF(ISBLANK(laps_times[[#This Row],[55]]),"DNF",    rounds_cum_time[[#This Row],[54]]+laps_times[[#This Row],[55]])</f>
        <v>0.13492430555555554</v>
      </c>
      <c r="BM74" s="10">
        <f>IF(ISBLANK(laps_times[[#This Row],[56]]),"DNF",    rounds_cum_time[[#This Row],[55]]+laps_times[[#This Row],[56]])</f>
        <v>0.13779490740740738</v>
      </c>
      <c r="BN74" s="10">
        <f>IF(ISBLANK(laps_times[[#This Row],[57]]),"DNF",    rounds_cum_time[[#This Row],[56]]+laps_times[[#This Row],[57]])</f>
        <v>0.14050902777777774</v>
      </c>
      <c r="BO74" s="10">
        <f>IF(ISBLANK(laps_times[[#This Row],[58]]),"DNF",    rounds_cum_time[[#This Row],[57]]+laps_times[[#This Row],[58]])</f>
        <v>0.14349143518518515</v>
      </c>
      <c r="BP74" s="10">
        <f>IF(ISBLANK(laps_times[[#This Row],[59]]),"DNF",    rounds_cum_time[[#This Row],[58]]+laps_times[[#This Row],[59]])</f>
        <v>0.14609270833333329</v>
      </c>
      <c r="BQ74" s="10">
        <f>IF(ISBLANK(laps_times[[#This Row],[60]]),"DNF",    rounds_cum_time[[#This Row],[59]]+laps_times[[#This Row],[60]])</f>
        <v>0.1489944444444444</v>
      </c>
      <c r="BR74" s="10">
        <f>IF(ISBLANK(laps_times[[#This Row],[61]]),"DNF",    rounds_cum_time[[#This Row],[60]]+laps_times[[#This Row],[61]])</f>
        <v>0.15171435185185181</v>
      </c>
      <c r="BS74" s="10">
        <f>IF(ISBLANK(laps_times[[#This Row],[62]]),"DNF",    rounds_cum_time[[#This Row],[61]]+laps_times[[#This Row],[62]])</f>
        <v>0.15473831018518514</v>
      </c>
      <c r="BT74" s="10">
        <f>IF(ISBLANK(laps_times[[#This Row],[63]]),"DNF",    rounds_cum_time[[#This Row],[62]]+laps_times[[#This Row],[63]])</f>
        <v>0.15771608796296291</v>
      </c>
    </row>
    <row r="75" spans="2:72" x14ac:dyDescent="0.2">
      <c r="B75" s="5">
        <v>70</v>
      </c>
      <c r="C75" s="1">
        <v>134</v>
      </c>
      <c r="D75" s="1" t="s">
        <v>126</v>
      </c>
      <c r="E75" s="3">
        <v>1973</v>
      </c>
      <c r="F75" s="3" t="s">
        <v>1</v>
      </c>
      <c r="G75" s="3">
        <v>27</v>
      </c>
      <c r="H75" s="1" t="s">
        <v>127</v>
      </c>
      <c r="I75" s="18">
        <v>0.15888055555555555</v>
      </c>
      <c r="J75" s="10">
        <f>laps_times[[#This Row],[1]]</f>
        <v>2.7354166666666668E-3</v>
      </c>
      <c r="K75" s="10">
        <f>IF(ISBLANK(laps_times[[#This Row],[2]]),"DNF",    rounds_cum_time[[#This Row],[1]]+laps_times[[#This Row],[2]])</f>
        <v>4.9207175925925929E-3</v>
      </c>
      <c r="L75" s="10">
        <f>IF(ISBLANK(laps_times[[#This Row],[3]]),"DNF",    rounds_cum_time[[#This Row],[2]]+laps_times[[#This Row],[3]])</f>
        <v>7.0731481481481479E-3</v>
      </c>
      <c r="M75" s="10">
        <f>IF(ISBLANK(laps_times[[#This Row],[4]]),"DNF",    rounds_cum_time[[#This Row],[3]]+laps_times[[#This Row],[4]])</f>
        <v>9.2464120370370374E-3</v>
      </c>
      <c r="N75" s="10">
        <f>IF(ISBLANK(laps_times[[#This Row],[5]]),"DNF",    rounds_cum_time[[#This Row],[4]]+laps_times[[#This Row],[5]])</f>
        <v>1.1386458333333334E-2</v>
      </c>
      <c r="O75" s="10">
        <f>IF(ISBLANK(laps_times[[#This Row],[6]]),"DNF",    rounds_cum_time[[#This Row],[5]]+laps_times[[#This Row],[6]])</f>
        <v>1.3524189814814815E-2</v>
      </c>
      <c r="P75" s="10">
        <f>IF(ISBLANK(laps_times[[#This Row],[7]]),"DNF",    rounds_cum_time[[#This Row],[6]]+laps_times[[#This Row],[7]])</f>
        <v>1.5648611111111113E-2</v>
      </c>
      <c r="Q75" s="10">
        <f>IF(ISBLANK(laps_times[[#This Row],[8]]),"DNF",    rounds_cum_time[[#This Row],[7]]+laps_times[[#This Row],[8]])</f>
        <v>1.7651620370370373E-2</v>
      </c>
      <c r="R75" s="10">
        <f>IF(ISBLANK(laps_times[[#This Row],[9]]),"DNF",    rounds_cum_time[[#This Row],[8]]+laps_times[[#This Row],[9]])</f>
        <v>1.9878240740740745E-2</v>
      </c>
      <c r="S75" s="10">
        <f>IF(ISBLANK(laps_times[[#This Row],[10]]),"DNF",    rounds_cum_time[[#This Row],[9]]+laps_times[[#This Row],[10]])</f>
        <v>2.2016203703703708E-2</v>
      </c>
      <c r="T75" s="10">
        <f>IF(ISBLANK(laps_times[[#This Row],[11]]),"DNF",    rounds_cum_time[[#This Row],[10]]+laps_times[[#This Row],[11]])</f>
        <v>2.41837962962963E-2</v>
      </c>
      <c r="U75" s="10">
        <f>IF(ISBLANK(laps_times[[#This Row],[12]]),"DNF",    rounds_cum_time[[#This Row],[11]]+laps_times[[#This Row],[12]])</f>
        <v>2.6369328703703707E-2</v>
      </c>
      <c r="V75" s="10">
        <f>IF(ISBLANK(laps_times[[#This Row],[13]]),"DNF",    rounds_cum_time[[#This Row],[12]]+laps_times[[#This Row],[13]])</f>
        <v>2.8530439814814818E-2</v>
      </c>
      <c r="W75" s="10">
        <f>IF(ISBLANK(laps_times[[#This Row],[14]]),"DNF",    rounds_cum_time[[#This Row],[13]]+laps_times[[#This Row],[14]])</f>
        <v>3.0737615740740742E-2</v>
      </c>
      <c r="X75" s="10">
        <f>IF(ISBLANK(laps_times[[#This Row],[15]]),"DNF",    rounds_cum_time[[#This Row],[14]]+laps_times[[#This Row],[15]])</f>
        <v>3.297280092592593E-2</v>
      </c>
      <c r="Y75" s="10">
        <f>IF(ISBLANK(laps_times[[#This Row],[16]]),"DNF",    rounds_cum_time[[#This Row],[15]]+laps_times[[#This Row],[16]])</f>
        <v>3.5165393518518523E-2</v>
      </c>
      <c r="Z75" s="10">
        <f>IF(ISBLANK(laps_times[[#This Row],[17]]),"DNF",    rounds_cum_time[[#This Row],[16]]+laps_times[[#This Row],[17]])</f>
        <v>3.73519675925926E-2</v>
      </c>
      <c r="AA75" s="10">
        <f>IF(ISBLANK(laps_times[[#This Row],[18]]),"DNF",    rounds_cum_time[[#This Row],[17]]+laps_times[[#This Row],[18]])</f>
        <v>3.9522685185185195E-2</v>
      </c>
      <c r="AB75" s="10">
        <f>IF(ISBLANK(laps_times[[#This Row],[19]]),"DNF",    rounds_cum_time[[#This Row],[18]]+laps_times[[#This Row],[19]])</f>
        <v>4.1771412037037048E-2</v>
      </c>
      <c r="AC75" s="10">
        <f>IF(ISBLANK(laps_times[[#This Row],[20]]),"DNF",    rounds_cum_time[[#This Row],[19]]+laps_times[[#This Row],[20]])</f>
        <v>4.3967476851851865E-2</v>
      </c>
      <c r="AD75" s="10">
        <f>IF(ISBLANK(laps_times[[#This Row],[21]]),"DNF",    rounds_cum_time[[#This Row],[20]]+laps_times[[#This Row],[21]])</f>
        <v>4.6154629629629643E-2</v>
      </c>
      <c r="AE75" s="10">
        <f>IF(ISBLANK(laps_times[[#This Row],[22]]),"DNF",    rounds_cum_time[[#This Row],[21]]+laps_times[[#This Row],[22]])</f>
        <v>4.8348611111111127E-2</v>
      </c>
      <c r="AF75" s="10">
        <f>IF(ISBLANK(laps_times[[#This Row],[23]]),"DNF",    rounds_cum_time[[#This Row],[22]]+laps_times[[#This Row],[23]])</f>
        <v>5.0537847222222237E-2</v>
      </c>
      <c r="AG75" s="10">
        <f>IF(ISBLANK(laps_times[[#This Row],[24]]),"DNF",    rounds_cum_time[[#This Row],[23]]+laps_times[[#This Row],[24]])</f>
        <v>5.2703935185185201E-2</v>
      </c>
      <c r="AH75" s="10">
        <f>IF(ISBLANK(laps_times[[#This Row],[25]]),"DNF",    rounds_cum_time[[#This Row],[24]]+laps_times[[#This Row],[25]])</f>
        <v>5.4963888888888902E-2</v>
      </c>
      <c r="AI75" s="10">
        <f>IF(ISBLANK(laps_times[[#This Row],[26]]),"DNF",    rounds_cum_time[[#This Row],[25]]+laps_times[[#This Row],[26]])</f>
        <v>5.7167824074074086E-2</v>
      </c>
      <c r="AJ75" s="10">
        <f>IF(ISBLANK(laps_times[[#This Row],[27]]),"DNF",    rounds_cum_time[[#This Row],[26]]+laps_times[[#This Row],[27]])</f>
        <v>5.9399189814814825E-2</v>
      </c>
      <c r="AK75" s="10">
        <f>IF(ISBLANK(laps_times[[#This Row],[28]]),"DNF",    rounds_cum_time[[#This Row],[27]]+laps_times[[#This Row],[28]])</f>
        <v>6.1691898148148155E-2</v>
      </c>
      <c r="AL75" s="10">
        <f>IF(ISBLANK(laps_times[[#This Row],[29]]),"DNF",    rounds_cum_time[[#This Row],[28]]+laps_times[[#This Row],[29]])</f>
        <v>6.3988194444444452E-2</v>
      </c>
      <c r="AM75" s="10">
        <f>IF(ISBLANK(laps_times[[#This Row],[30]]),"DNF",    rounds_cum_time[[#This Row],[29]]+laps_times[[#This Row],[30]])</f>
        <v>6.6280324074074082E-2</v>
      </c>
      <c r="AN75" s="10">
        <f>IF(ISBLANK(laps_times[[#This Row],[31]]),"DNF",    rounds_cum_time[[#This Row],[30]]+laps_times[[#This Row],[31]])</f>
        <v>6.8638773148148161E-2</v>
      </c>
      <c r="AO75" s="10">
        <f>IF(ISBLANK(laps_times[[#This Row],[32]]),"DNF",    rounds_cum_time[[#This Row],[31]]+laps_times[[#This Row],[32]])</f>
        <v>7.0981944444444459E-2</v>
      </c>
      <c r="AP75" s="10">
        <f>IF(ISBLANK(laps_times[[#This Row],[33]]),"DNF",    rounds_cum_time[[#This Row],[32]]+laps_times[[#This Row],[33]])</f>
        <v>7.3454976851851872E-2</v>
      </c>
      <c r="AQ75" s="10">
        <f>IF(ISBLANK(laps_times[[#This Row],[34]]),"DNF",    rounds_cum_time[[#This Row],[33]]+laps_times[[#This Row],[34]])</f>
        <v>7.5922222222222238E-2</v>
      </c>
      <c r="AR75" s="10">
        <f>IF(ISBLANK(laps_times[[#This Row],[35]]),"DNF",    rounds_cum_time[[#This Row],[34]]+laps_times[[#This Row],[35]])</f>
        <v>7.8371180555555572E-2</v>
      </c>
      <c r="AS75" s="10">
        <f>IF(ISBLANK(laps_times[[#This Row],[36]]),"DNF",    rounds_cum_time[[#This Row],[35]]+laps_times[[#This Row],[36]])</f>
        <v>8.0862037037037052E-2</v>
      </c>
      <c r="AT75" s="10">
        <f>IF(ISBLANK(laps_times[[#This Row],[37]]),"DNF",    rounds_cum_time[[#This Row],[36]]+laps_times[[#This Row],[37]])</f>
        <v>8.3448726851851868E-2</v>
      </c>
      <c r="AU75" s="10">
        <f>IF(ISBLANK(laps_times[[#This Row],[38]]),"DNF",    rounds_cum_time[[#This Row],[37]]+laps_times[[#This Row],[38]])</f>
        <v>8.5990162037037049E-2</v>
      </c>
      <c r="AV75" s="10">
        <f>IF(ISBLANK(laps_times[[#This Row],[39]]),"DNF",    rounds_cum_time[[#This Row],[38]]+laps_times[[#This Row],[39]])</f>
        <v>8.856307870370371E-2</v>
      </c>
      <c r="AW75" s="10">
        <f>IF(ISBLANK(laps_times[[#This Row],[40]]),"DNF",    rounds_cum_time[[#This Row],[39]]+laps_times[[#This Row],[40]])</f>
        <v>9.1181481481481488E-2</v>
      </c>
      <c r="AX75" s="10">
        <f>IF(ISBLANK(laps_times[[#This Row],[41]]),"DNF",    rounds_cum_time[[#This Row],[40]]+laps_times[[#This Row],[41]])</f>
        <v>9.3818981481481489E-2</v>
      </c>
      <c r="AY75" s="10">
        <f>IF(ISBLANK(laps_times[[#This Row],[42]]),"DNF",    rounds_cum_time[[#This Row],[41]]+laps_times[[#This Row],[42]])</f>
        <v>9.6418055555555562E-2</v>
      </c>
      <c r="AZ75" s="10">
        <f>IF(ISBLANK(laps_times[[#This Row],[43]]),"DNF",    rounds_cum_time[[#This Row],[42]]+laps_times[[#This Row],[43]])</f>
        <v>9.9081481481481493E-2</v>
      </c>
      <c r="BA75" s="10">
        <f>IF(ISBLANK(laps_times[[#This Row],[44]]),"DNF",    rounds_cum_time[[#This Row],[43]]+laps_times[[#This Row],[44]])</f>
        <v>0.10203831018518519</v>
      </c>
      <c r="BB75" s="10">
        <f>IF(ISBLANK(laps_times[[#This Row],[45]]),"DNF",    rounds_cum_time[[#This Row],[44]]+laps_times[[#This Row],[45]])</f>
        <v>0.10482835648148149</v>
      </c>
      <c r="BC75" s="10">
        <f>IF(ISBLANK(laps_times[[#This Row],[46]]),"DNF",    rounds_cum_time[[#This Row],[45]]+laps_times[[#This Row],[46]])</f>
        <v>0.10768159722222223</v>
      </c>
      <c r="BD75" s="10">
        <f>IF(ISBLANK(laps_times[[#This Row],[47]]),"DNF",    rounds_cum_time[[#This Row],[46]]+laps_times[[#This Row],[47]])</f>
        <v>0.11054722222222223</v>
      </c>
      <c r="BE75" s="10">
        <f>IF(ISBLANK(laps_times[[#This Row],[48]]),"DNF",    rounds_cum_time[[#This Row],[47]]+laps_times[[#This Row],[48]])</f>
        <v>0.1134681712962963</v>
      </c>
      <c r="BF75" s="10">
        <f>IF(ISBLANK(laps_times[[#This Row],[49]]),"DNF",    rounds_cum_time[[#This Row],[48]]+laps_times[[#This Row],[49]])</f>
        <v>0.116484375</v>
      </c>
      <c r="BG75" s="10">
        <f>IF(ISBLANK(laps_times[[#This Row],[50]]),"DNF",    rounds_cum_time[[#This Row],[49]]+laps_times[[#This Row],[50]])</f>
        <v>0.11982280092592593</v>
      </c>
      <c r="BH75" s="10">
        <f>IF(ISBLANK(laps_times[[#This Row],[51]]),"DNF",    rounds_cum_time[[#This Row],[50]]+laps_times[[#This Row],[51]])</f>
        <v>0.12287268518518518</v>
      </c>
      <c r="BI75" s="10">
        <f>IF(ISBLANK(laps_times[[#This Row],[52]]),"DNF",    rounds_cum_time[[#This Row],[51]]+laps_times[[#This Row],[52]])</f>
        <v>0.12592696759259259</v>
      </c>
      <c r="BJ75" s="10">
        <f>IF(ISBLANK(laps_times[[#This Row],[53]]),"DNF",    rounds_cum_time[[#This Row],[52]]+laps_times[[#This Row],[53]])</f>
        <v>0.12892430555555556</v>
      </c>
      <c r="BK75" s="10">
        <f>IF(ISBLANK(laps_times[[#This Row],[54]]),"DNF",    rounds_cum_time[[#This Row],[53]]+laps_times[[#This Row],[54]])</f>
        <v>0.13213090277777778</v>
      </c>
      <c r="BL75" s="10">
        <f>IF(ISBLANK(laps_times[[#This Row],[55]]),"DNF",    rounds_cum_time[[#This Row],[54]]+laps_times[[#This Row],[55]])</f>
        <v>0.13514143518518518</v>
      </c>
      <c r="BM75" s="10">
        <f>IF(ISBLANK(laps_times[[#This Row],[56]]),"DNF",    rounds_cum_time[[#This Row],[55]]+laps_times[[#This Row],[56]])</f>
        <v>0.13815949074074074</v>
      </c>
      <c r="BN75" s="10">
        <f>IF(ISBLANK(laps_times[[#This Row],[57]]),"DNF",    rounds_cum_time[[#This Row],[56]]+laps_times[[#This Row],[57]])</f>
        <v>0.14114421296296298</v>
      </c>
      <c r="BO75" s="10">
        <f>IF(ISBLANK(laps_times[[#This Row],[58]]),"DNF",    rounds_cum_time[[#This Row],[57]]+laps_times[[#This Row],[58]])</f>
        <v>0.14406018518518521</v>
      </c>
      <c r="BP75" s="10">
        <f>IF(ISBLANK(laps_times[[#This Row],[59]]),"DNF",    rounds_cum_time[[#This Row],[58]]+laps_times[[#This Row],[59]])</f>
        <v>0.14700960648148151</v>
      </c>
      <c r="BQ75" s="10">
        <f>IF(ISBLANK(laps_times[[#This Row],[60]]),"DNF",    rounds_cum_time[[#This Row],[59]]+laps_times[[#This Row],[60]])</f>
        <v>0.14998819444444447</v>
      </c>
      <c r="BR75" s="10">
        <f>IF(ISBLANK(laps_times[[#This Row],[61]]),"DNF",    rounds_cum_time[[#This Row],[60]]+laps_times[[#This Row],[61]])</f>
        <v>0.15300960648148151</v>
      </c>
      <c r="BS75" s="10">
        <f>IF(ISBLANK(laps_times[[#This Row],[62]]),"DNF",    rounds_cum_time[[#This Row],[61]]+laps_times[[#This Row],[62]])</f>
        <v>0.15607615740740743</v>
      </c>
      <c r="BT75" s="10">
        <f>IF(ISBLANK(laps_times[[#This Row],[63]]),"DNF",    rounds_cum_time[[#This Row],[62]]+laps_times[[#This Row],[63]])</f>
        <v>0.15888078703703706</v>
      </c>
    </row>
    <row r="76" spans="2:72" x14ac:dyDescent="0.2">
      <c r="B76" s="5">
        <v>71</v>
      </c>
      <c r="C76" s="1">
        <v>55</v>
      </c>
      <c r="D76" s="1" t="s">
        <v>128</v>
      </c>
      <c r="E76" s="3">
        <v>1977</v>
      </c>
      <c r="F76" s="3" t="s">
        <v>8</v>
      </c>
      <c r="G76" s="3">
        <v>24</v>
      </c>
      <c r="H76" s="1" t="s">
        <v>95</v>
      </c>
      <c r="I76" s="18">
        <v>0.15922222222222224</v>
      </c>
      <c r="J76" s="10">
        <f>laps_times[[#This Row],[1]]</f>
        <v>2.7586805555555559E-3</v>
      </c>
      <c r="K76" s="10">
        <f>IF(ISBLANK(laps_times[[#This Row],[2]]),"DNF",    rounds_cum_time[[#This Row],[1]]+laps_times[[#This Row],[2]])</f>
        <v>4.8928240740740746E-3</v>
      </c>
      <c r="L76" s="10">
        <f>IF(ISBLANK(laps_times[[#This Row],[3]]),"DNF",    rounds_cum_time[[#This Row],[2]]+laps_times[[#This Row],[3]])</f>
        <v>7.0327546296296301E-3</v>
      </c>
      <c r="M76" s="10">
        <f>IF(ISBLANK(laps_times[[#This Row],[4]]),"DNF",    rounds_cum_time[[#This Row],[3]]+laps_times[[#This Row],[4]])</f>
        <v>9.1054398148148162E-3</v>
      </c>
      <c r="N76" s="10">
        <f>IF(ISBLANK(laps_times[[#This Row],[5]]),"DNF",    rounds_cum_time[[#This Row],[4]]+laps_times[[#This Row],[5]])</f>
        <v>1.1286226851851853E-2</v>
      </c>
      <c r="O76" s="10">
        <f>IF(ISBLANK(laps_times[[#This Row],[6]]),"DNF",    rounds_cum_time[[#This Row],[5]]+laps_times[[#This Row],[6]])</f>
        <v>1.3412384259259259E-2</v>
      </c>
      <c r="P76" s="10">
        <f>IF(ISBLANK(laps_times[[#This Row],[7]]),"DNF",    rounds_cum_time[[#This Row],[6]]+laps_times[[#This Row],[7]])</f>
        <v>1.5550115740740741E-2</v>
      </c>
      <c r="Q76" s="10">
        <f>IF(ISBLANK(laps_times[[#This Row],[8]]),"DNF",    rounds_cum_time[[#This Row],[7]]+laps_times[[#This Row],[8]])</f>
        <v>1.7716087962962965E-2</v>
      </c>
      <c r="R76" s="10">
        <f>IF(ISBLANK(laps_times[[#This Row],[9]]),"DNF",    rounds_cum_time[[#This Row],[8]]+laps_times[[#This Row],[9]])</f>
        <v>1.9877777777777779E-2</v>
      </c>
      <c r="S76" s="10">
        <f>IF(ISBLANK(laps_times[[#This Row],[10]]),"DNF",    rounds_cum_time[[#This Row],[9]]+laps_times[[#This Row],[10]])</f>
        <v>2.2098148148148148E-2</v>
      </c>
      <c r="T76" s="10">
        <f>IF(ISBLANK(laps_times[[#This Row],[11]]),"DNF",    rounds_cum_time[[#This Row],[10]]+laps_times[[#This Row],[11]])</f>
        <v>2.4316898148148147E-2</v>
      </c>
      <c r="U76" s="10">
        <f>IF(ISBLANK(laps_times[[#This Row],[12]]),"DNF",    rounds_cum_time[[#This Row],[11]]+laps_times[[#This Row],[12]])</f>
        <v>2.6571064814814815E-2</v>
      </c>
      <c r="V76" s="10">
        <f>IF(ISBLANK(laps_times[[#This Row],[13]]),"DNF",    rounds_cum_time[[#This Row],[12]]+laps_times[[#This Row],[13]])</f>
        <v>2.8836574074074073E-2</v>
      </c>
      <c r="W76" s="10">
        <f>IF(ISBLANK(laps_times[[#This Row],[14]]),"DNF",    rounds_cum_time[[#This Row],[13]]+laps_times[[#This Row],[14]])</f>
        <v>3.1148842592592593E-2</v>
      </c>
      <c r="X76" s="10">
        <f>IF(ISBLANK(laps_times[[#This Row],[15]]),"DNF",    rounds_cum_time[[#This Row],[14]]+laps_times[[#This Row],[15]])</f>
        <v>3.343472222222222E-2</v>
      </c>
      <c r="Y76" s="10">
        <f>IF(ISBLANK(laps_times[[#This Row],[16]]),"DNF",    rounds_cum_time[[#This Row],[15]]+laps_times[[#This Row],[16]])</f>
        <v>3.5670833333333332E-2</v>
      </c>
      <c r="Z76" s="10">
        <f>IF(ISBLANK(laps_times[[#This Row],[17]]),"DNF",    rounds_cum_time[[#This Row],[16]]+laps_times[[#This Row],[17]])</f>
        <v>3.7919560185185185E-2</v>
      </c>
      <c r="AA76" s="10">
        <f>IF(ISBLANK(laps_times[[#This Row],[18]]),"DNF",    rounds_cum_time[[#This Row],[17]]+laps_times[[#This Row],[18]])</f>
        <v>4.0245601851851852E-2</v>
      </c>
      <c r="AB76" s="10">
        <f>IF(ISBLANK(laps_times[[#This Row],[19]]),"DNF",    rounds_cum_time[[#This Row],[18]]+laps_times[[#This Row],[19]])</f>
        <v>4.2471990740740741E-2</v>
      </c>
      <c r="AC76" s="10">
        <f>IF(ISBLANK(laps_times[[#This Row],[20]]),"DNF",    rounds_cum_time[[#This Row],[19]]+laps_times[[#This Row],[20]])</f>
        <v>4.4816319444444447E-2</v>
      </c>
      <c r="AD76" s="10">
        <f>IF(ISBLANK(laps_times[[#This Row],[21]]),"DNF",    rounds_cum_time[[#This Row],[20]]+laps_times[[#This Row],[21]])</f>
        <v>4.7204050925925931E-2</v>
      </c>
      <c r="AE76" s="10">
        <f>IF(ISBLANK(laps_times[[#This Row],[22]]),"DNF",    rounds_cum_time[[#This Row],[21]]+laps_times[[#This Row],[22]])</f>
        <v>4.9582638888888891E-2</v>
      </c>
      <c r="AF76" s="10">
        <f>IF(ISBLANK(laps_times[[#This Row],[23]]),"DNF",    rounds_cum_time[[#This Row],[22]]+laps_times[[#This Row],[23]])</f>
        <v>5.2111805555555557E-2</v>
      </c>
      <c r="AG76" s="10">
        <f>IF(ISBLANK(laps_times[[#This Row],[24]]),"DNF",    rounds_cum_time[[#This Row],[23]]+laps_times[[#This Row],[24]])</f>
        <v>5.4455439814814814E-2</v>
      </c>
      <c r="AH76" s="10">
        <f>IF(ISBLANK(laps_times[[#This Row],[25]]),"DNF",    rounds_cum_time[[#This Row],[24]]+laps_times[[#This Row],[25]])</f>
        <v>5.6868402777777778E-2</v>
      </c>
      <c r="AI76" s="10">
        <f>IF(ISBLANK(laps_times[[#This Row],[26]]),"DNF",    rounds_cum_time[[#This Row],[25]]+laps_times[[#This Row],[26]])</f>
        <v>5.9277430555555559E-2</v>
      </c>
      <c r="AJ76" s="10">
        <f>IF(ISBLANK(laps_times[[#This Row],[27]]),"DNF",    rounds_cum_time[[#This Row],[26]]+laps_times[[#This Row],[27]])</f>
        <v>6.1798958333333334E-2</v>
      </c>
      <c r="AK76" s="10">
        <f>IF(ISBLANK(laps_times[[#This Row],[28]]),"DNF",    rounds_cum_time[[#This Row],[27]]+laps_times[[#This Row],[28]])</f>
        <v>6.4383564814814817E-2</v>
      </c>
      <c r="AL76" s="10">
        <f>IF(ISBLANK(laps_times[[#This Row],[29]]),"DNF",    rounds_cum_time[[#This Row],[28]]+laps_times[[#This Row],[29]])</f>
        <v>6.6811805555555562E-2</v>
      </c>
      <c r="AM76" s="10">
        <f>IF(ISBLANK(laps_times[[#This Row],[30]]),"DNF",    rounds_cum_time[[#This Row],[29]]+laps_times[[#This Row],[30]])</f>
        <v>6.9305324074074082E-2</v>
      </c>
      <c r="AN76" s="10">
        <f>IF(ISBLANK(laps_times[[#This Row],[31]]),"DNF",    rounds_cum_time[[#This Row],[30]]+laps_times[[#This Row],[31]])</f>
        <v>7.1758217592592599E-2</v>
      </c>
      <c r="AO76" s="10">
        <f>IF(ISBLANK(laps_times[[#This Row],[32]]),"DNF",    rounds_cum_time[[#This Row],[31]]+laps_times[[#This Row],[32]])</f>
        <v>7.4262847222222234E-2</v>
      </c>
      <c r="AP76" s="10">
        <f>IF(ISBLANK(laps_times[[#This Row],[33]]),"DNF",    rounds_cum_time[[#This Row],[32]]+laps_times[[#This Row],[33]])</f>
        <v>7.6780902777777785E-2</v>
      </c>
      <c r="AQ76" s="10">
        <f>IF(ISBLANK(laps_times[[#This Row],[34]]),"DNF",    rounds_cum_time[[#This Row],[33]]+laps_times[[#This Row],[34]])</f>
        <v>7.9287268518518528E-2</v>
      </c>
      <c r="AR76" s="10">
        <f>IF(ISBLANK(laps_times[[#This Row],[35]]),"DNF",    rounds_cum_time[[#This Row],[34]]+laps_times[[#This Row],[35]])</f>
        <v>8.1861226851851862E-2</v>
      </c>
      <c r="AS76" s="10">
        <f>IF(ISBLANK(laps_times[[#This Row],[36]]),"DNF",    rounds_cum_time[[#This Row],[35]]+laps_times[[#This Row],[36]])</f>
        <v>8.4668865740740756E-2</v>
      </c>
      <c r="AT76" s="10">
        <f>IF(ISBLANK(laps_times[[#This Row],[37]]),"DNF",    rounds_cum_time[[#This Row],[36]]+laps_times[[#This Row],[37]])</f>
        <v>8.726875000000002E-2</v>
      </c>
      <c r="AU76" s="10">
        <f>IF(ISBLANK(laps_times[[#This Row],[38]]),"DNF",    rounds_cum_time[[#This Row],[37]]+laps_times[[#This Row],[38]])</f>
        <v>8.9773263888888913E-2</v>
      </c>
      <c r="AV76" s="10">
        <f>IF(ISBLANK(laps_times[[#This Row],[39]]),"DNF",    rounds_cum_time[[#This Row],[38]]+laps_times[[#This Row],[39]])</f>
        <v>9.2292939814814845E-2</v>
      </c>
      <c r="AW76" s="10">
        <f>IF(ISBLANK(laps_times[[#This Row],[40]]),"DNF",    rounds_cum_time[[#This Row],[39]]+laps_times[[#This Row],[40]])</f>
        <v>9.5080902777777809E-2</v>
      </c>
      <c r="AX76" s="10">
        <f>IF(ISBLANK(laps_times[[#This Row],[41]]),"DNF",    rounds_cum_time[[#This Row],[40]]+laps_times[[#This Row],[41]])</f>
        <v>9.7685648148148174E-2</v>
      </c>
      <c r="AY76" s="10">
        <f>IF(ISBLANK(laps_times[[#This Row],[42]]),"DNF",    rounds_cum_time[[#This Row],[41]]+laps_times[[#This Row],[42]])</f>
        <v>0.10026423611111114</v>
      </c>
      <c r="AZ76" s="10">
        <f>IF(ISBLANK(laps_times[[#This Row],[43]]),"DNF",    rounds_cum_time[[#This Row],[42]]+laps_times[[#This Row],[43]])</f>
        <v>0.10312418981481485</v>
      </c>
      <c r="BA76" s="10">
        <f>IF(ISBLANK(laps_times[[#This Row],[44]]),"DNF",    rounds_cum_time[[#This Row],[43]]+laps_times[[#This Row],[44]])</f>
        <v>0.10625046296296299</v>
      </c>
      <c r="BB76" s="10">
        <f>IF(ISBLANK(laps_times[[#This Row],[45]]),"DNF",    rounds_cum_time[[#This Row],[44]]+laps_times[[#This Row],[45]])</f>
        <v>0.10899884259259263</v>
      </c>
      <c r="BC76" s="10">
        <f>IF(ISBLANK(laps_times[[#This Row],[46]]),"DNF",    rounds_cum_time[[#This Row],[45]]+laps_times[[#This Row],[46]])</f>
        <v>0.11167615740740744</v>
      </c>
      <c r="BD76" s="10">
        <f>IF(ISBLANK(laps_times[[#This Row],[47]]),"DNF",    rounds_cum_time[[#This Row],[46]]+laps_times[[#This Row],[47]])</f>
        <v>0.11426655092592596</v>
      </c>
      <c r="BE76" s="10">
        <f>IF(ISBLANK(laps_times[[#This Row],[48]]),"DNF",    rounds_cum_time[[#This Row],[47]]+laps_times[[#This Row],[48]])</f>
        <v>0.11700231481481485</v>
      </c>
      <c r="BF76" s="10">
        <f>IF(ISBLANK(laps_times[[#This Row],[49]]),"DNF",    rounds_cum_time[[#This Row],[48]]+laps_times[[#This Row],[49]])</f>
        <v>0.119675462962963</v>
      </c>
      <c r="BG76" s="10">
        <f>IF(ISBLANK(laps_times[[#This Row],[50]]),"DNF",    rounds_cum_time[[#This Row],[49]]+laps_times[[#This Row],[50]])</f>
        <v>0.12233703703703708</v>
      </c>
      <c r="BH76" s="10">
        <f>IF(ISBLANK(laps_times[[#This Row],[51]]),"DNF",    rounds_cum_time[[#This Row],[50]]+laps_times[[#This Row],[51]])</f>
        <v>0.12504062500000004</v>
      </c>
      <c r="BI76" s="10">
        <f>IF(ISBLANK(laps_times[[#This Row],[52]]),"DNF",    rounds_cum_time[[#This Row],[51]]+laps_times[[#This Row],[52]])</f>
        <v>0.12832754629629634</v>
      </c>
      <c r="BJ76" s="10">
        <f>IF(ISBLANK(laps_times[[#This Row],[53]]),"DNF",    rounds_cum_time[[#This Row],[52]]+laps_times[[#This Row],[53]])</f>
        <v>0.13115821759259264</v>
      </c>
      <c r="BK76" s="10">
        <f>IF(ISBLANK(laps_times[[#This Row],[54]]),"DNF",    rounds_cum_time[[#This Row],[53]]+laps_times[[#This Row],[54]])</f>
        <v>0.13387326388888893</v>
      </c>
      <c r="BL76" s="10">
        <f>IF(ISBLANK(laps_times[[#This Row],[55]]),"DNF",    rounds_cum_time[[#This Row],[54]]+laps_times[[#This Row],[55]])</f>
        <v>0.13656655092592596</v>
      </c>
      <c r="BM76" s="10">
        <f>IF(ISBLANK(laps_times[[#This Row],[56]]),"DNF",    rounds_cum_time[[#This Row],[55]]+laps_times[[#This Row],[56]])</f>
        <v>0.13927233796296298</v>
      </c>
      <c r="BN76" s="10">
        <f>IF(ISBLANK(laps_times[[#This Row],[57]]),"DNF",    rounds_cum_time[[#This Row],[56]]+laps_times[[#This Row],[57]])</f>
        <v>0.14206284722222223</v>
      </c>
      <c r="BO76" s="10">
        <f>IF(ISBLANK(laps_times[[#This Row],[58]]),"DNF",    rounds_cum_time[[#This Row],[57]]+laps_times[[#This Row],[58]])</f>
        <v>0.14482847222222223</v>
      </c>
      <c r="BP76" s="10">
        <f>IF(ISBLANK(laps_times[[#This Row],[59]]),"DNF",    rounds_cum_time[[#This Row],[58]]+laps_times[[#This Row],[59]])</f>
        <v>0.1477445601851852</v>
      </c>
      <c r="BQ76" s="10">
        <f>IF(ISBLANK(laps_times[[#This Row],[60]]),"DNF",    rounds_cum_time[[#This Row],[59]]+laps_times[[#This Row],[60]])</f>
        <v>0.15060648148148148</v>
      </c>
      <c r="BR76" s="10">
        <f>IF(ISBLANK(laps_times[[#This Row],[61]]),"DNF",    rounds_cum_time[[#This Row],[60]]+laps_times[[#This Row],[61]])</f>
        <v>0.15361087962962963</v>
      </c>
      <c r="BS76" s="10">
        <f>IF(ISBLANK(laps_times[[#This Row],[62]]),"DNF",    rounds_cum_time[[#This Row],[61]]+laps_times[[#This Row],[62]])</f>
        <v>0.15658194444444445</v>
      </c>
      <c r="BT76" s="10">
        <f>IF(ISBLANK(laps_times[[#This Row],[63]]),"DNF",    rounds_cum_time[[#This Row],[62]]+laps_times[[#This Row],[63]])</f>
        <v>0.15922245370370372</v>
      </c>
    </row>
    <row r="77" spans="2:72" x14ac:dyDescent="0.2">
      <c r="B77" s="5">
        <v>72</v>
      </c>
      <c r="C77" s="1">
        <v>58</v>
      </c>
      <c r="D77" s="1" t="s">
        <v>129</v>
      </c>
      <c r="E77" s="3">
        <v>1970</v>
      </c>
      <c r="F77" s="3" t="s">
        <v>1</v>
      </c>
      <c r="G77" s="3">
        <v>28</v>
      </c>
      <c r="H77" s="1" t="s">
        <v>130</v>
      </c>
      <c r="I77" s="18">
        <v>0.1600087962962963</v>
      </c>
      <c r="J77" s="10">
        <f>laps_times[[#This Row],[1]]</f>
        <v>2.6428240740740739E-3</v>
      </c>
      <c r="K77" s="10">
        <f>IF(ISBLANK(laps_times[[#This Row],[2]]),"DNF",    rounds_cum_time[[#This Row],[1]]+laps_times[[#This Row],[2]])</f>
        <v>4.7916666666666663E-3</v>
      </c>
      <c r="L77" s="10">
        <f>IF(ISBLANK(laps_times[[#This Row],[3]]),"DNF",    rounds_cum_time[[#This Row],[2]]+laps_times[[#This Row],[3]])</f>
        <v>7.0046296296296297E-3</v>
      </c>
      <c r="M77" s="10">
        <f>IF(ISBLANK(laps_times[[#This Row],[4]]),"DNF",    rounds_cum_time[[#This Row],[3]]+laps_times[[#This Row],[4]])</f>
        <v>9.2149305555555561E-3</v>
      </c>
      <c r="N77" s="10">
        <f>IF(ISBLANK(laps_times[[#This Row],[5]]),"DNF",    rounds_cum_time[[#This Row],[4]]+laps_times[[#This Row],[5]])</f>
        <v>1.1461458333333334E-2</v>
      </c>
      <c r="O77" s="10">
        <f>IF(ISBLANK(laps_times[[#This Row],[6]]),"DNF",    rounds_cum_time[[#This Row],[5]]+laps_times[[#This Row],[6]])</f>
        <v>1.3734375E-2</v>
      </c>
      <c r="P77" s="10">
        <f>IF(ISBLANK(laps_times[[#This Row],[7]]),"DNF",    rounds_cum_time[[#This Row],[6]]+laps_times[[#This Row],[7]])</f>
        <v>1.5959722222222222E-2</v>
      </c>
      <c r="Q77" s="10">
        <f>IF(ISBLANK(laps_times[[#This Row],[8]]),"DNF",    rounds_cum_time[[#This Row],[7]]+laps_times[[#This Row],[8]])</f>
        <v>1.8205902777777779E-2</v>
      </c>
      <c r="R77" s="10">
        <f>IF(ISBLANK(laps_times[[#This Row],[9]]),"DNF",    rounds_cum_time[[#This Row],[8]]+laps_times[[#This Row],[9]])</f>
        <v>2.0474537037037038E-2</v>
      </c>
      <c r="S77" s="10">
        <f>IF(ISBLANK(laps_times[[#This Row],[10]]),"DNF",    rounds_cum_time[[#This Row],[9]]+laps_times[[#This Row],[10]])</f>
        <v>2.271851851851852E-2</v>
      </c>
      <c r="T77" s="10">
        <f>IF(ISBLANK(laps_times[[#This Row],[11]]),"DNF",    rounds_cum_time[[#This Row],[10]]+laps_times[[#This Row],[11]])</f>
        <v>2.4956134259259261E-2</v>
      </c>
      <c r="U77" s="10">
        <f>IF(ISBLANK(laps_times[[#This Row],[12]]),"DNF",    rounds_cum_time[[#This Row],[11]]+laps_times[[#This Row],[12]])</f>
        <v>2.7193402777777778E-2</v>
      </c>
      <c r="V77" s="10">
        <f>IF(ISBLANK(laps_times[[#This Row],[13]]),"DNF",    rounds_cum_time[[#This Row],[12]]+laps_times[[#This Row],[13]])</f>
        <v>2.9418171296296296E-2</v>
      </c>
      <c r="W77" s="10">
        <f>IF(ISBLANK(laps_times[[#This Row],[14]]),"DNF",    rounds_cum_time[[#This Row],[13]]+laps_times[[#This Row],[14]])</f>
        <v>3.1662500000000003E-2</v>
      </c>
      <c r="X77" s="10">
        <f>IF(ISBLANK(laps_times[[#This Row],[15]]),"DNF",    rounds_cum_time[[#This Row],[14]]+laps_times[[#This Row],[15]])</f>
        <v>3.3912152777777781E-2</v>
      </c>
      <c r="Y77" s="10">
        <f>IF(ISBLANK(laps_times[[#This Row],[16]]),"DNF",    rounds_cum_time[[#This Row],[15]]+laps_times[[#This Row],[16]])</f>
        <v>3.6186805555555555E-2</v>
      </c>
      <c r="Z77" s="10">
        <f>IF(ISBLANK(laps_times[[#This Row],[17]]),"DNF",    rounds_cum_time[[#This Row],[16]]+laps_times[[#This Row],[17]])</f>
        <v>3.8453703703703705E-2</v>
      </c>
      <c r="AA77" s="10">
        <f>IF(ISBLANK(laps_times[[#This Row],[18]]),"DNF",    rounds_cum_time[[#This Row],[17]]+laps_times[[#This Row],[18]])</f>
        <v>4.0730902777777779E-2</v>
      </c>
      <c r="AB77" s="10">
        <f>IF(ISBLANK(laps_times[[#This Row],[19]]),"DNF",    rounds_cum_time[[#This Row],[18]]+laps_times[[#This Row],[19]])</f>
        <v>4.3038773148148149E-2</v>
      </c>
      <c r="AC77" s="10">
        <f>IF(ISBLANK(laps_times[[#This Row],[20]]),"DNF",    rounds_cum_time[[#This Row],[19]]+laps_times[[#This Row],[20]])</f>
        <v>4.5353472222222226E-2</v>
      </c>
      <c r="AD77" s="10">
        <f>IF(ISBLANK(laps_times[[#This Row],[21]]),"DNF",    rounds_cum_time[[#This Row],[20]]+laps_times[[#This Row],[21]])</f>
        <v>4.7662615740740745E-2</v>
      </c>
      <c r="AE77" s="10">
        <f>IF(ISBLANK(laps_times[[#This Row],[22]]),"DNF",    rounds_cum_time[[#This Row],[21]]+laps_times[[#This Row],[22]])</f>
        <v>5.0010185185185192E-2</v>
      </c>
      <c r="AF77" s="10">
        <f>IF(ISBLANK(laps_times[[#This Row],[23]]),"DNF",    rounds_cum_time[[#This Row],[22]]+laps_times[[#This Row],[23]])</f>
        <v>5.2275231481481485E-2</v>
      </c>
      <c r="AG77" s="10">
        <f>IF(ISBLANK(laps_times[[#This Row],[24]]),"DNF",    rounds_cum_time[[#This Row],[23]]+laps_times[[#This Row],[24]])</f>
        <v>5.4578240740740747E-2</v>
      </c>
      <c r="AH77" s="10">
        <f>IF(ISBLANK(laps_times[[#This Row],[25]]),"DNF",    rounds_cum_time[[#This Row],[24]]+laps_times[[#This Row],[25]])</f>
        <v>5.6928472222222228E-2</v>
      </c>
      <c r="AI77" s="10">
        <f>IF(ISBLANK(laps_times[[#This Row],[26]]),"DNF",    rounds_cum_time[[#This Row],[25]]+laps_times[[#This Row],[26]])</f>
        <v>5.9301967592592597E-2</v>
      </c>
      <c r="AJ77" s="10">
        <f>IF(ISBLANK(laps_times[[#This Row],[27]]),"DNF",    rounds_cum_time[[#This Row],[26]]+laps_times[[#This Row],[27]])</f>
        <v>6.169594907407408E-2</v>
      </c>
      <c r="AK77" s="10">
        <f>IF(ISBLANK(laps_times[[#This Row],[28]]),"DNF",    rounds_cum_time[[#This Row],[27]]+laps_times[[#This Row],[28]])</f>
        <v>6.4100694444444453E-2</v>
      </c>
      <c r="AL77" s="10">
        <f>IF(ISBLANK(laps_times[[#This Row],[29]]),"DNF",    rounds_cum_time[[#This Row],[28]]+laps_times[[#This Row],[29]])</f>
        <v>6.663807870370371E-2</v>
      </c>
      <c r="AM77" s="10">
        <f>IF(ISBLANK(laps_times[[#This Row],[30]]),"DNF",    rounds_cum_time[[#This Row],[29]]+laps_times[[#This Row],[30]])</f>
        <v>6.9143287037037038E-2</v>
      </c>
      <c r="AN77" s="10">
        <f>IF(ISBLANK(laps_times[[#This Row],[31]]),"DNF",    rounds_cum_time[[#This Row],[30]]+laps_times[[#This Row],[31]])</f>
        <v>7.1685185185185185E-2</v>
      </c>
      <c r="AO77" s="10">
        <f>IF(ISBLANK(laps_times[[#This Row],[32]]),"DNF",    rounds_cum_time[[#This Row],[31]]+laps_times[[#This Row],[32]])</f>
        <v>7.4210879629629634E-2</v>
      </c>
      <c r="AP77" s="10">
        <f>IF(ISBLANK(laps_times[[#This Row],[33]]),"DNF",    rounds_cum_time[[#This Row],[32]]+laps_times[[#This Row],[33]])</f>
        <v>7.6665393518518518E-2</v>
      </c>
      <c r="AQ77" s="10">
        <f>IF(ISBLANK(laps_times[[#This Row],[34]]),"DNF",    rounds_cum_time[[#This Row],[33]]+laps_times[[#This Row],[34]])</f>
        <v>7.9163194444444446E-2</v>
      </c>
      <c r="AR77" s="10">
        <f>IF(ISBLANK(laps_times[[#This Row],[35]]),"DNF",    rounds_cum_time[[#This Row],[34]]+laps_times[[#This Row],[35]])</f>
        <v>8.1734837962962964E-2</v>
      </c>
      <c r="AS77" s="10">
        <f>IF(ISBLANK(laps_times[[#This Row],[36]]),"DNF",    rounds_cum_time[[#This Row],[35]]+laps_times[[#This Row],[36]])</f>
        <v>8.42925925925926E-2</v>
      </c>
      <c r="AT77" s="10">
        <f>IF(ISBLANK(laps_times[[#This Row],[37]]),"DNF",    rounds_cum_time[[#This Row],[36]]+laps_times[[#This Row],[37]])</f>
        <v>8.6775347222222229E-2</v>
      </c>
      <c r="AU77" s="10">
        <f>IF(ISBLANK(laps_times[[#This Row],[38]]),"DNF",    rounds_cum_time[[#This Row],[37]]+laps_times[[#This Row],[38]])</f>
        <v>8.92644675925926E-2</v>
      </c>
      <c r="AV77" s="10">
        <f>IF(ISBLANK(laps_times[[#This Row],[39]]),"DNF",    rounds_cum_time[[#This Row],[38]]+laps_times[[#This Row],[39]])</f>
        <v>9.1820601851851855E-2</v>
      </c>
      <c r="AW77" s="10">
        <f>IF(ISBLANK(laps_times[[#This Row],[40]]),"DNF",    rounds_cum_time[[#This Row],[39]]+laps_times[[#This Row],[40]])</f>
        <v>9.4531944444444446E-2</v>
      </c>
      <c r="AX77" s="10">
        <f>IF(ISBLANK(laps_times[[#This Row],[41]]),"DNF",    rounds_cum_time[[#This Row],[40]]+laps_times[[#This Row],[41]])</f>
        <v>9.7176736111111106E-2</v>
      </c>
      <c r="AY77" s="10">
        <f>IF(ISBLANK(laps_times[[#This Row],[42]]),"DNF",    rounds_cum_time[[#This Row],[41]]+laps_times[[#This Row],[42]])</f>
        <v>9.9796874999999993E-2</v>
      </c>
      <c r="AZ77" s="10">
        <f>IF(ISBLANK(laps_times[[#This Row],[43]]),"DNF",    rounds_cum_time[[#This Row],[42]]+laps_times[[#This Row],[43]])</f>
        <v>0.10243877314814814</v>
      </c>
      <c r="BA77" s="10">
        <f>IF(ISBLANK(laps_times[[#This Row],[44]]),"DNF",    rounds_cum_time[[#This Row],[43]]+laps_times[[#This Row],[44]])</f>
        <v>0.10506585648148148</v>
      </c>
      <c r="BB77" s="10">
        <f>IF(ISBLANK(laps_times[[#This Row],[45]]),"DNF",    rounds_cum_time[[#This Row],[44]]+laps_times[[#This Row],[45]])</f>
        <v>0.10788958333333333</v>
      </c>
      <c r="BC77" s="10">
        <f>IF(ISBLANK(laps_times[[#This Row],[46]]),"DNF",    rounds_cum_time[[#This Row],[45]]+laps_times[[#This Row],[46]])</f>
        <v>0.11064652777777778</v>
      </c>
      <c r="BD77" s="10">
        <f>IF(ISBLANK(laps_times[[#This Row],[47]]),"DNF",    rounds_cum_time[[#This Row],[46]]+laps_times[[#This Row],[47]])</f>
        <v>0.11336342592592592</v>
      </c>
      <c r="BE77" s="10">
        <f>IF(ISBLANK(laps_times[[#This Row],[48]]),"DNF",    rounds_cum_time[[#This Row],[47]]+laps_times[[#This Row],[48]])</f>
        <v>0.11622164351851852</v>
      </c>
      <c r="BF77" s="10">
        <f>IF(ISBLANK(laps_times[[#This Row],[49]]),"DNF",    rounds_cum_time[[#This Row],[48]]+laps_times[[#This Row],[49]])</f>
        <v>0.11916365740740741</v>
      </c>
      <c r="BG77" s="10">
        <f>IF(ISBLANK(laps_times[[#This Row],[50]]),"DNF",    rounds_cum_time[[#This Row],[49]]+laps_times[[#This Row],[50]])</f>
        <v>0.12183599537037038</v>
      </c>
      <c r="BH77" s="10">
        <f>IF(ISBLANK(laps_times[[#This Row],[51]]),"DNF",    rounds_cum_time[[#This Row],[50]]+laps_times[[#This Row],[51]])</f>
        <v>0.12465219907407409</v>
      </c>
      <c r="BI77" s="10">
        <f>IF(ISBLANK(laps_times[[#This Row],[52]]),"DNF",    rounds_cum_time[[#This Row],[51]]+laps_times[[#This Row],[52]])</f>
        <v>0.1276414351851852</v>
      </c>
      <c r="BJ77" s="10">
        <f>IF(ISBLANK(laps_times[[#This Row],[53]]),"DNF",    rounds_cum_time[[#This Row],[52]]+laps_times[[#This Row],[53]])</f>
        <v>0.13073506944444446</v>
      </c>
      <c r="BK77" s="10">
        <f>IF(ISBLANK(laps_times[[#This Row],[54]]),"DNF",    rounds_cum_time[[#This Row],[53]]+laps_times[[#This Row],[54]])</f>
        <v>0.1336465277777778</v>
      </c>
      <c r="BL77" s="10">
        <f>IF(ISBLANK(laps_times[[#This Row],[55]]),"DNF",    rounds_cum_time[[#This Row],[54]]+laps_times[[#This Row],[55]])</f>
        <v>0.13665787037037039</v>
      </c>
      <c r="BM77" s="10">
        <f>IF(ISBLANK(laps_times[[#This Row],[56]]),"DNF",    rounds_cum_time[[#This Row],[55]]+laps_times[[#This Row],[56]])</f>
        <v>0.13957349537037039</v>
      </c>
      <c r="BN77" s="10">
        <f>IF(ISBLANK(laps_times[[#This Row],[57]]),"DNF",    rounds_cum_time[[#This Row],[56]]+laps_times[[#This Row],[57]])</f>
        <v>0.1423226851851852</v>
      </c>
      <c r="BO77" s="10">
        <f>IF(ISBLANK(laps_times[[#This Row],[58]]),"DNF",    rounds_cum_time[[#This Row],[57]]+laps_times[[#This Row],[58]])</f>
        <v>0.14533796296296297</v>
      </c>
      <c r="BP77" s="10">
        <f>IF(ISBLANK(laps_times[[#This Row],[59]]),"DNF",    rounds_cum_time[[#This Row],[58]]+laps_times[[#This Row],[59]])</f>
        <v>0.14826840277777778</v>
      </c>
      <c r="BQ77" s="10">
        <f>IF(ISBLANK(laps_times[[#This Row],[60]]),"DNF",    rounds_cum_time[[#This Row],[59]]+laps_times[[#This Row],[60]])</f>
        <v>0.15121377314814816</v>
      </c>
      <c r="BR77" s="10">
        <f>IF(ISBLANK(laps_times[[#This Row],[61]]),"DNF",    rounds_cum_time[[#This Row],[60]]+laps_times[[#This Row],[61]])</f>
        <v>0.1543451388888889</v>
      </c>
      <c r="BS77" s="10">
        <f>IF(ISBLANK(laps_times[[#This Row],[62]]),"DNF",    rounds_cum_time[[#This Row],[61]]+laps_times[[#This Row],[62]])</f>
        <v>0.15733032407407407</v>
      </c>
      <c r="BT77" s="10">
        <f>IF(ISBLANK(laps_times[[#This Row],[63]]),"DNF",    rounds_cum_time[[#This Row],[62]]+laps_times[[#This Row],[63]])</f>
        <v>0.1600087962962963</v>
      </c>
    </row>
    <row r="78" spans="2:72" x14ac:dyDescent="0.2">
      <c r="B78" s="5">
        <v>73</v>
      </c>
      <c r="C78" s="1">
        <v>62</v>
      </c>
      <c r="D78" s="1" t="s">
        <v>131</v>
      </c>
      <c r="E78" s="3">
        <v>1949</v>
      </c>
      <c r="F78" s="3" t="s">
        <v>64</v>
      </c>
      <c r="G78" s="3">
        <v>4</v>
      </c>
      <c r="H78" s="1" t="s">
        <v>132</v>
      </c>
      <c r="I78" s="18">
        <v>0.16086180555555554</v>
      </c>
      <c r="J78" s="10">
        <f>laps_times[[#This Row],[1]]</f>
        <v>2.9609953703703703E-3</v>
      </c>
      <c r="K78" s="10">
        <f>IF(ISBLANK(laps_times[[#This Row],[2]]),"DNF",    rounds_cum_time[[#This Row],[1]]+laps_times[[#This Row],[2]])</f>
        <v>5.3496527777777778E-3</v>
      </c>
      <c r="L78" s="10">
        <f>IF(ISBLANK(laps_times[[#This Row],[3]]),"DNF",    rounds_cum_time[[#This Row],[2]]+laps_times[[#This Row],[3]])</f>
        <v>7.7706018518518515E-3</v>
      </c>
      <c r="M78" s="10">
        <f>IF(ISBLANK(laps_times[[#This Row],[4]]),"DNF",    rounds_cum_time[[#This Row],[3]]+laps_times[[#This Row],[4]])</f>
        <v>1.0195254629629629E-2</v>
      </c>
      <c r="N78" s="10">
        <f>IF(ISBLANK(laps_times[[#This Row],[5]]),"DNF",    rounds_cum_time[[#This Row],[4]]+laps_times[[#This Row],[5]])</f>
        <v>1.2594907407407407E-2</v>
      </c>
      <c r="O78" s="10">
        <f>IF(ISBLANK(laps_times[[#This Row],[6]]),"DNF",    rounds_cum_time[[#This Row],[5]]+laps_times[[#This Row],[6]])</f>
        <v>1.4952893518518518E-2</v>
      </c>
      <c r="P78" s="10">
        <f>IF(ISBLANK(laps_times[[#This Row],[7]]),"DNF",    rounds_cum_time[[#This Row],[6]]+laps_times[[#This Row],[7]])</f>
        <v>1.7350694444444443E-2</v>
      </c>
      <c r="Q78" s="10">
        <f>IF(ISBLANK(laps_times[[#This Row],[8]]),"DNF",    rounds_cum_time[[#This Row],[7]]+laps_times[[#This Row],[8]])</f>
        <v>1.9751736111111109E-2</v>
      </c>
      <c r="R78" s="10">
        <f>IF(ISBLANK(laps_times[[#This Row],[9]]),"DNF",    rounds_cum_time[[#This Row],[8]]+laps_times[[#This Row],[9]])</f>
        <v>2.2130324074074073E-2</v>
      </c>
      <c r="S78" s="10">
        <f>IF(ISBLANK(laps_times[[#This Row],[10]]),"DNF",    rounds_cum_time[[#This Row],[9]]+laps_times[[#This Row],[10]])</f>
        <v>2.4516782407407407E-2</v>
      </c>
      <c r="T78" s="10">
        <f>IF(ISBLANK(laps_times[[#This Row],[11]]),"DNF",    rounds_cum_time[[#This Row],[10]]+laps_times[[#This Row],[11]])</f>
        <v>2.6921296296296297E-2</v>
      </c>
      <c r="U78" s="10">
        <f>IF(ISBLANK(laps_times[[#This Row],[12]]),"DNF",    rounds_cum_time[[#This Row],[11]]+laps_times[[#This Row],[12]])</f>
        <v>2.927511574074074E-2</v>
      </c>
      <c r="V78" s="10">
        <f>IF(ISBLANK(laps_times[[#This Row],[13]]),"DNF",    rounds_cum_time[[#This Row],[12]]+laps_times[[#This Row],[13]])</f>
        <v>3.1646990740740739E-2</v>
      </c>
      <c r="W78" s="10">
        <f>IF(ISBLANK(laps_times[[#This Row],[14]]),"DNF",    rounds_cum_time[[#This Row],[13]]+laps_times[[#This Row],[14]])</f>
        <v>3.3974768518518515E-2</v>
      </c>
      <c r="X78" s="10">
        <f>IF(ISBLANK(laps_times[[#This Row],[15]]),"DNF",    rounds_cum_time[[#This Row],[14]]+laps_times[[#This Row],[15]])</f>
        <v>3.6340972222222219E-2</v>
      </c>
      <c r="Y78" s="10">
        <f>IF(ISBLANK(laps_times[[#This Row],[16]]),"DNF",    rounds_cum_time[[#This Row],[15]]+laps_times[[#This Row],[16]])</f>
        <v>3.8706597222222222E-2</v>
      </c>
      <c r="Z78" s="10">
        <f>IF(ISBLANK(laps_times[[#This Row],[17]]),"DNF",    rounds_cum_time[[#This Row],[16]]+laps_times[[#This Row],[17]])</f>
        <v>4.1122106481481478E-2</v>
      </c>
      <c r="AA78" s="10">
        <f>IF(ISBLANK(laps_times[[#This Row],[18]]),"DNF",    rounds_cum_time[[#This Row],[17]]+laps_times[[#This Row],[18]])</f>
        <v>4.3521527777777777E-2</v>
      </c>
      <c r="AB78" s="10">
        <f>IF(ISBLANK(laps_times[[#This Row],[19]]),"DNF",    rounds_cum_time[[#This Row],[18]]+laps_times[[#This Row],[19]])</f>
        <v>4.5925810185185184E-2</v>
      </c>
      <c r="AC78" s="10">
        <f>IF(ISBLANK(laps_times[[#This Row],[20]]),"DNF",    rounds_cum_time[[#This Row],[19]]+laps_times[[#This Row],[20]])</f>
        <v>4.8341203703703706E-2</v>
      </c>
      <c r="AD78" s="10">
        <f>IF(ISBLANK(laps_times[[#This Row],[21]]),"DNF",    rounds_cum_time[[#This Row],[20]]+laps_times[[#This Row],[21]])</f>
        <v>5.0767824074074076E-2</v>
      </c>
      <c r="AE78" s="10">
        <f>IF(ISBLANK(laps_times[[#This Row],[22]]),"DNF",    rounds_cum_time[[#This Row],[21]]+laps_times[[#This Row],[22]])</f>
        <v>5.3198032407407413E-2</v>
      </c>
      <c r="AF78" s="10">
        <f>IF(ISBLANK(laps_times[[#This Row],[23]]),"DNF",    rounds_cum_time[[#This Row],[22]]+laps_times[[#This Row],[23]])</f>
        <v>5.5649189814814821E-2</v>
      </c>
      <c r="AG78" s="10">
        <f>IF(ISBLANK(laps_times[[#This Row],[24]]),"DNF",    rounds_cum_time[[#This Row],[23]]+laps_times[[#This Row],[24]])</f>
        <v>5.8123958333333337E-2</v>
      </c>
      <c r="AH78" s="10">
        <f>IF(ISBLANK(laps_times[[#This Row],[25]]),"DNF",    rounds_cum_time[[#This Row],[24]]+laps_times[[#This Row],[25]])</f>
        <v>6.0635532407407412E-2</v>
      </c>
      <c r="AI78" s="10">
        <f>IF(ISBLANK(laps_times[[#This Row],[26]]),"DNF",    rounds_cum_time[[#This Row],[25]]+laps_times[[#This Row],[26]])</f>
        <v>6.3154513888888889E-2</v>
      </c>
      <c r="AJ78" s="10">
        <f>IF(ISBLANK(laps_times[[#This Row],[27]]),"DNF",    rounds_cum_time[[#This Row],[26]]+laps_times[[#This Row],[27]])</f>
        <v>6.5670486111111107E-2</v>
      </c>
      <c r="AK78" s="10">
        <f>IF(ISBLANK(laps_times[[#This Row],[28]]),"DNF",    rounds_cum_time[[#This Row],[27]]+laps_times[[#This Row],[28]])</f>
        <v>6.8125231481481474E-2</v>
      </c>
      <c r="AL78" s="10">
        <f>IF(ISBLANK(laps_times[[#This Row],[29]]),"DNF",    rounds_cum_time[[#This Row],[28]]+laps_times[[#This Row],[29]])</f>
        <v>7.0595023148148139E-2</v>
      </c>
      <c r="AM78" s="10">
        <f>IF(ISBLANK(laps_times[[#This Row],[30]]),"DNF",    rounds_cum_time[[#This Row],[29]]+laps_times[[#This Row],[30]])</f>
        <v>7.3066550925925913E-2</v>
      </c>
      <c r="AN78" s="10">
        <f>IF(ISBLANK(laps_times[[#This Row],[31]]),"DNF",    rounds_cum_time[[#This Row],[30]]+laps_times[[#This Row],[31]])</f>
        <v>7.555092592592591E-2</v>
      </c>
      <c r="AO78" s="10">
        <f>IF(ISBLANK(laps_times[[#This Row],[32]]),"DNF",    rounds_cum_time[[#This Row],[31]]+laps_times[[#This Row],[32]])</f>
        <v>7.8007060185185176E-2</v>
      </c>
      <c r="AP78" s="10">
        <f>IF(ISBLANK(laps_times[[#This Row],[33]]),"DNF",    rounds_cum_time[[#This Row],[32]]+laps_times[[#This Row],[33]])</f>
        <v>8.0524999999999985E-2</v>
      </c>
      <c r="AQ78" s="10">
        <f>IF(ISBLANK(laps_times[[#This Row],[34]]),"DNF",    rounds_cum_time[[#This Row],[33]]+laps_times[[#This Row],[34]])</f>
        <v>8.3127546296296276E-2</v>
      </c>
      <c r="AR78" s="10">
        <f>IF(ISBLANK(laps_times[[#This Row],[35]]),"DNF",    rounds_cum_time[[#This Row],[34]]+laps_times[[#This Row],[35]])</f>
        <v>8.5647916666666643E-2</v>
      </c>
      <c r="AS78" s="10">
        <f>IF(ISBLANK(laps_times[[#This Row],[36]]),"DNF",    rounds_cum_time[[#This Row],[35]]+laps_times[[#This Row],[36]])</f>
        <v>8.8165393518518501E-2</v>
      </c>
      <c r="AT78" s="10">
        <f>IF(ISBLANK(laps_times[[#This Row],[37]]),"DNF",    rounds_cum_time[[#This Row],[36]]+laps_times[[#This Row],[37]])</f>
        <v>9.0741782407407393E-2</v>
      </c>
      <c r="AU78" s="10">
        <f>IF(ISBLANK(laps_times[[#This Row],[38]]),"DNF",    rounds_cum_time[[#This Row],[37]]+laps_times[[#This Row],[38]])</f>
        <v>9.3275115740740724E-2</v>
      </c>
      <c r="AV78" s="10">
        <f>IF(ISBLANK(laps_times[[#This Row],[39]]),"DNF",    rounds_cum_time[[#This Row],[38]]+laps_times[[#This Row],[39]])</f>
        <v>9.5919444444444432E-2</v>
      </c>
      <c r="AW78" s="10">
        <f>IF(ISBLANK(laps_times[[#This Row],[40]]),"DNF",    rounds_cum_time[[#This Row],[39]]+laps_times[[#This Row],[40]])</f>
        <v>9.8480092592592577E-2</v>
      </c>
      <c r="AX78" s="10">
        <f>IF(ISBLANK(laps_times[[#This Row],[41]]),"DNF",    rounds_cum_time[[#This Row],[40]]+laps_times[[#This Row],[41]])</f>
        <v>0.10109560185185183</v>
      </c>
      <c r="AY78" s="10">
        <f>IF(ISBLANK(laps_times[[#This Row],[42]]),"DNF",    rounds_cum_time[[#This Row],[41]]+laps_times[[#This Row],[42]])</f>
        <v>0.10367962962962961</v>
      </c>
      <c r="AZ78" s="10">
        <f>IF(ISBLANK(laps_times[[#This Row],[43]]),"DNF",    rounds_cum_time[[#This Row],[42]]+laps_times[[#This Row],[43]])</f>
        <v>0.10628263888888886</v>
      </c>
      <c r="BA78" s="10">
        <f>IF(ISBLANK(laps_times[[#This Row],[44]]),"DNF",    rounds_cum_time[[#This Row],[43]]+laps_times[[#This Row],[44]])</f>
        <v>0.10887106481481479</v>
      </c>
      <c r="BB78" s="10">
        <f>IF(ISBLANK(laps_times[[#This Row],[45]]),"DNF",    rounds_cum_time[[#This Row],[44]]+laps_times[[#This Row],[45]])</f>
        <v>0.11151504629629627</v>
      </c>
      <c r="BC78" s="10">
        <f>IF(ISBLANK(laps_times[[#This Row],[46]]),"DNF",    rounds_cum_time[[#This Row],[45]]+laps_times[[#This Row],[46]])</f>
        <v>0.11413819444444442</v>
      </c>
      <c r="BD78" s="10">
        <f>IF(ISBLANK(laps_times[[#This Row],[47]]),"DNF",    rounds_cum_time[[#This Row],[46]]+laps_times[[#This Row],[47]])</f>
        <v>0.11675578703703701</v>
      </c>
      <c r="BE78" s="10">
        <f>IF(ISBLANK(laps_times[[#This Row],[48]]),"DNF",    rounds_cum_time[[#This Row],[47]]+laps_times[[#This Row],[48]])</f>
        <v>0.11938865740740738</v>
      </c>
      <c r="BF78" s="10">
        <f>IF(ISBLANK(laps_times[[#This Row],[49]]),"DNF",    rounds_cum_time[[#This Row],[48]]+laps_times[[#This Row],[49]])</f>
        <v>0.1220864583333333</v>
      </c>
      <c r="BG78" s="10">
        <f>IF(ISBLANK(laps_times[[#This Row],[50]]),"DNF",    rounds_cum_time[[#This Row],[49]]+laps_times[[#This Row],[50]])</f>
        <v>0.12469849537037034</v>
      </c>
      <c r="BH78" s="10">
        <f>IF(ISBLANK(laps_times[[#This Row],[51]]),"DNF",    rounds_cum_time[[#This Row],[50]]+laps_times[[#This Row],[51]])</f>
        <v>0.12747974537037035</v>
      </c>
      <c r="BI78" s="10">
        <f>IF(ISBLANK(laps_times[[#This Row],[52]]),"DNF",    rounds_cum_time[[#This Row],[51]]+laps_times[[#This Row],[52]])</f>
        <v>0.13014791666666664</v>
      </c>
      <c r="BJ78" s="10">
        <f>IF(ISBLANK(laps_times[[#This Row],[53]]),"DNF",    rounds_cum_time[[#This Row],[52]]+laps_times[[#This Row],[53]])</f>
        <v>0.13289282407407405</v>
      </c>
      <c r="BK78" s="10">
        <f>IF(ISBLANK(laps_times[[#This Row],[54]]),"DNF",    rounds_cum_time[[#This Row],[53]]+laps_times[[#This Row],[54]])</f>
        <v>0.13595509259259256</v>
      </c>
      <c r="BL78" s="10">
        <f>IF(ISBLANK(laps_times[[#This Row],[55]]),"DNF",    rounds_cum_time[[#This Row],[54]]+laps_times[[#This Row],[55]])</f>
        <v>0.13874629629629626</v>
      </c>
      <c r="BM78" s="10">
        <f>IF(ISBLANK(laps_times[[#This Row],[56]]),"DNF",    rounds_cum_time[[#This Row],[55]]+laps_times[[#This Row],[56]])</f>
        <v>0.14157673611111107</v>
      </c>
      <c r="BN78" s="10">
        <f>IF(ISBLANK(laps_times[[#This Row],[57]]),"DNF",    rounds_cum_time[[#This Row],[56]]+laps_times[[#This Row],[57]])</f>
        <v>0.14445671296296292</v>
      </c>
      <c r="BO78" s="10">
        <f>IF(ISBLANK(laps_times[[#This Row],[58]]),"DNF",    rounds_cum_time[[#This Row],[57]]+laps_times[[#This Row],[58]])</f>
        <v>0.14722094907407404</v>
      </c>
      <c r="BP78" s="10">
        <f>IF(ISBLANK(laps_times[[#This Row],[59]]),"DNF",    rounds_cum_time[[#This Row],[58]]+laps_times[[#This Row],[59]])</f>
        <v>0.14987928240740739</v>
      </c>
      <c r="BQ78" s="10">
        <f>IF(ISBLANK(laps_times[[#This Row],[60]]),"DNF",    rounds_cum_time[[#This Row],[59]]+laps_times[[#This Row],[60]])</f>
        <v>0.15274467592592592</v>
      </c>
      <c r="BR78" s="10">
        <f>IF(ISBLANK(laps_times[[#This Row],[61]]),"DNF",    rounds_cum_time[[#This Row],[60]]+laps_times[[#This Row],[61]])</f>
        <v>0.15554247685185185</v>
      </c>
      <c r="BS78" s="10">
        <f>IF(ISBLANK(laps_times[[#This Row],[62]]),"DNF",    rounds_cum_time[[#This Row],[61]]+laps_times[[#This Row],[62]])</f>
        <v>0.15830312499999999</v>
      </c>
      <c r="BT78" s="10">
        <f>IF(ISBLANK(laps_times[[#This Row],[63]]),"DNF",    rounds_cum_time[[#This Row],[62]]+laps_times[[#This Row],[63]])</f>
        <v>0.16086215277777777</v>
      </c>
    </row>
    <row r="79" spans="2:72" x14ac:dyDescent="0.2">
      <c r="B79" s="5">
        <v>74</v>
      </c>
      <c r="C79" s="1">
        <v>85</v>
      </c>
      <c r="D79" s="1" t="s">
        <v>133</v>
      </c>
      <c r="E79" s="3">
        <v>1964</v>
      </c>
      <c r="F79" s="3" t="s">
        <v>38</v>
      </c>
      <c r="G79" s="3">
        <v>11</v>
      </c>
      <c r="H79" s="1" t="s">
        <v>134</v>
      </c>
      <c r="I79" s="18">
        <v>0.1628900462962963</v>
      </c>
      <c r="J79" s="10">
        <f>laps_times[[#This Row],[1]]</f>
        <v>2.9706018518518523E-3</v>
      </c>
      <c r="K79" s="10">
        <f>IF(ISBLANK(laps_times[[#This Row],[2]]),"DNF",    rounds_cum_time[[#This Row],[1]]+laps_times[[#This Row],[2]])</f>
        <v>5.3467592592592594E-3</v>
      </c>
      <c r="L79" s="10">
        <f>IF(ISBLANK(laps_times[[#This Row],[3]]),"DNF",    rounds_cum_time[[#This Row],[2]]+laps_times[[#This Row],[3]])</f>
        <v>7.6702546296296293E-3</v>
      </c>
      <c r="M79" s="10">
        <f>IF(ISBLANK(laps_times[[#This Row],[4]]),"DNF",    rounds_cum_time[[#This Row],[3]]+laps_times[[#This Row],[4]])</f>
        <v>1.0023148148148147E-2</v>
      </c>
      <c r="N79" s="10">
        <f>IF(ISBLANK(laps_times[[#This Row],[5]]),"DNF",    rounds_cum_time[[#This Row],[4]]+laps_times[[#This Row],[5]])</f>
        <v>1.2374652777777776E-2</v>
      </c>
      <c r="O79" s="10">
        <f>IF(ISBLANK(laps_times[[#This Row],[6]]),"DNF",    rounds_cum_time[[#This Row],[5]]+laps_times[[#This Row],[6]])</f>
        <v>1.474386574074074E-2</v>
      </c>
      <c r="P79" s="10">
        <f>IF(ISBLANK(laps_times[[#This Row],[7]]),"DNF",    rounds_cum_time[[#This Row],[6]]+laps_times[[#This Row],[7]])</f>
        <v>1.7108796296296296E-2</v>
      </c>
      <c r="Q79" s="10">
        <f>IF(ISBLANK(laps_times[[#This Row],[8]]),"DNF",    rounds_cum_time[[#This Row],[7]]+laps_times[[#This Row],[8]])</f>
        <v>1.9506249999999999E-2</v>
      </c>
      <c r="R79" s="10">
        <f>IF(ISBLANK(laps_times[[#This Row],[9]]),"DNF",    rounds_cum_time[[#This Row],[8]]+laps_times[[#This Row],[9]])</f>
        <v>2.1948148148148147E-2</v>
      </c>
      <c r="S79" s="10">
        <f>IF(ISBLANK(laps_times[[#This Row],[10]]),"DNF",    rounds_cum_time[[#This Row],[9]]+laps_times[[#This Row],[10]])</f>
        <v>2.470162037037037E-2</v>
      </c>
      <c r="T79" s="10">
        <f>IF(ISBLANK(laps_times[[#This Row],[11]]),"DNF",    rounds_cum_time[[#This Row],[10]]+laps_times[[#This Row],[11]])</f>
        <v>2.7090277777777779E-2</v>
      </c>
      <c r="U79" s="10">
        <f>IF(ISBLANK(laps_times[[#This Row],[12]]),"DNF",    rounds_cum_time[[#This Row],[11]]+laps_times[[#This Row],[12]])</f>
        <v>2.9450925925925929E-2</v>
      </c>
      <c r="V79" s="10">
        <f>IF(ISBLANK(laps_times[[#This Row],[13]]),"DNF",    rounds_cum_time[[#This Row],[12]]+laps_times[[#This Row],[13]])</f>
        <v>3.1802314814814818E-2</v>
      </c>
      <c r="W79" s="10">
        <f>IF(ISBLANK(laps_times[[#This Row],[14]]),"DNF",    rounds_cum_time[[#This Row],[13]]+laps_times[[#This Row],[14]])</f>
        <v>3.4179282407407412E-2</v>
      </c>
      <c r="X79" s="10">
        <f>IF(ISBLANK(laps_times[[#This Row],[15]]),"DNF",    rounds_cum_time[[#This Row],[14]]+laps_times[[#This Row],[15]])</f>
        <v>3.6595949074074076E-2</v>
      </c>
      <c r="Y79" s="10">
        <f>IF(ISBLANK(laps_times[[#This Row],[16]]),"DNF",    rounds_cum_time[[#This Row],[15]]+laps_times[[#This Row],[16]])</f>
        <v>3.897291666666667E-2</v>
      </c>
      <c r="Z79" s="10">
        <f>IF(ISBLANK(laps_times[[#This Row],[17]]),"DNF",    rounds_cum_time[[#This Row],[16]]+laps_times[[#This Row],[17]])</f>
        <v>4.1410879629629631E-2</v>
      </c>
      <c r="AA79" s="10">
        <f>IF(ISBLANK(laps_times[[#This Row],[18]]),"DNF",    rounds_cum_time[[#This Row],[17]]+laps_times[[#This Row],[18]])</f>
        <v>4.3899421296296301E-2</v>
      </c>
      <c r="AB79" s="10">
        <f>IF(ISBLANK(laps_times[[#This Row],[19]]),"DNF",    rounds_cum_time[[#This Row],[18]]+laps_times[[#This Row],[19]])</f>
        <v>4.6346296296296302E-2</v>
      </c>
      <c r="AC79" s="10">
        <f>IF(ISBLANK(laps_times[[#This Row],[20]]),"DNF",    rounds_cum_time[[#This Row],[19]]+laps_times[[#This Row],[20]])</f>
        <v>4.8829861111111116E-2</v>
      </c>
      <c r="AD79" s="10">
        <f>IF(ISBLANK(laps_times[[#This Row],[21]]),"DNF",    rounds_cum_time[[#This Row],[20]]+laps_times[[#This Row],[21]])</f>
        <v>5.1253356481481487E-2</v>
      </c>
      <c r="AE79" s="10">
        <f>IF(ISBLANK(laps_times[[#This Row],[22]]),"DNF",    rounds_cum_time[[#This Row],[21]]+laps_times[[#This Row],[22]])</f>
        <v>5.3703240740740746E-2</v>
      </c>
      <c r="AF79" s="10">
        <f>IF(ISBLANK(laps_times[[#This Row],[23]]),"DNF",    rounds_cum_time[[#This Row],[22]]+laps_times[[#This Row],[23]])</f>
        <v>5.6071759259259266E-2</v>
      </c>
      <c r="AG79" s="10">
        <f>IF(ISBLANK(laps_times[[#This Row],[24]]),"DNF",    rounds_cum_time[[#This Row],[23]]+laps_times[[#This Row],[24]])</f>
        <v>5.8481018518518522E-2</v>
      </c>
      <c r="AH79" s="10">
        <f>IF(ISBLANK(laps_times[[#This Row],[25]]),"DNF",    rounds_cum_time[[#This Row],[24]]+laps_times[[#This Row],[25]])</f>
        <v>6.084675925925926E-2</v>
      </c>
      <c r="AI79" s="10">
        <f>IF(ISBLANK(laps_times[[#This Row],[26]]),"DNF",    rounds_cum_time[[#This Row],[25]]+laps_times[[#This Row],[26]])</f>
        <v>6.3247569444444443E-2</v>
      </c>
      <c r="AJ79" s="10">
        <f>IF(ISBLANK(laps_times[[#This Row],[27]]),"DNF",    rounds_cum_time[[#This Row],[26]]+laps_times[[#This Row],[27]])</f>
        <v>6.5683912037037037E-2</v>
      </c>
      <c r="AK79" s="10">
        <f>IF(ISBLANK(laps_times[[#This Row],[28]]),"DNF",    rounds_cum_time[[#This Row],[27]]+laps_times[[#This Row],[28]])</f>
        <v>6.813645833333333E-2</v>
      </c>
      <c r="AL79" s="10">
        <f>IF(ISBLANK(laps_times[[#This Row],[29]]),"DNF",    rounds_cum_time[[#This Row],[28]]+laps_times[[#This Row],[29]])</f>
        <v>7.068113425925926E-2</v>
      </c>
      <c r="AM79" s="10">
        <f>IF(ISBLANK(laps_times[[#This Row],[30]]),"DNF",    rounds_cum_time[[#This Row],[29]]+laps_times[[#This Row],[30]])</f>
        <v>7.323773148148148E-2</v>
      </c>
      <c r="AN79" s="10">
        <f>IF(ISBLANK(laps_times[[#This Row],[31]]),"DNF",    rounds_cum_time[[#This Row],[30]]+laps_times[[#This Row],[31]])</f>
        <v>7.5805439814814815E-2</v>
      </c>
      <c r="AO79" s="10">
        <f>IF(ISBLANK(laps_times[[#This Row],[32]]),"DNF",    rounds_cum_time[[#This Row],[31]]+laps_times[[#This Row],[32]])</f>
        <v>7.8384143518518523E-2</v>
      </c>
      <c r="AP79" s="10">
        <f>IF(ISBLANK(laps_times[[#This Row],[33]]),"DNF",    rounds_cum_time[[#This Row],[32]]+laps_times[[#This Row],[33]])</f>
        <v>8.0946296296296294E-2</v>
      </c>
      <c r="AQ79" s="10">
        <f>IF(ISBLANK(laps_times[[#This Row],[34]]),"DNF",    rounds_cum_time[[#This Row],[33]]+laps_times[[#This Row],[34]])</f>
        <v>8.351145833333333E-2</v>
      </c>
      <c r="AR79" s="10">
        <f>IF(ISBLANK(laps_times[[#This Row],[35]]),"DNF",    rounds_cum_time[[#This Row],[34]]+laps_times[[#This Row],[35]])</f>
        <v>8.6069560185185176E-2</v>
      </c>
      <c r="AS79" s="10">
        <f>IF(ISBLANK(laps_times[[#This Row],[36]]),"DNF",    rounds_cum_time[[#This Row],[35]]+laps_times[[#This Row],[36]])</f>
        <v>8.8687499999999989E-2</v>
      </c>
      <c r="AT79" s="10">
        <f>IF(ISBLANK(laps_times[[#This Row],[37]]),"DNF",    rounds_cum_time[[#This Row],[36]]+laps_times[[#This Row],[37]])</f>
        <v>9.1253819444444439E-2</v>
      </c>
      <c r="AU79" s="10">
        <f>IF(ISBLANK(laps_times[[#This Row],[38]]),"DNF",    rounds_cum_time[[#This Row],[37]]+laps_times[[#This Row],[38]])</f>
        <v>9.3855208333333329E-2</v>
      </c>
      <c r="AV79" s="10">
        <f>IF(ISBLANK(laps_times[[#This Row],[39]]),"DNF",    rounds_cum_time[[#This Row],[38]]+laps_times[[#This Row],[39]])</f>
        <v>9.6446296296296294E-2</v>
      </c>
      <c r="AW79" s="10">
        <f>IF(ISBLANK(laps_times[[#This Row],[40]]),"DNF",    rounds_cum_time[[#This Row],[39]]+laps_times[[#This Row],[40]])</f>
        <v>9.902407407407407E-2</v>
      </c>
      <c r="AX79" s="10">
        <f>IF(ISBLANK(laps_times[[#This Row],[41]]),"DNF",    rounds_cum_time[[#This Row],[40]]+laps_times[[#This Row],[41]])</f>
        <v>0.10169259259259258</v>
      </c>
      <c r="AY79" s="10">
        <f>IF(ISBLANK(laps_times[[#This Row],[42]]),"DNF",    rounds_cum_time[[#This Row],[41]]+laps_times[[#This Row],[42]])</f>
        <v>0.10442442129629628</v>
      </c>
      <c r="AZ79" s="10">
        <f>IF(ISBLANK(laps_times[[#This Row],[43]]),"DNF",    rounds_cum_time[[#This Row],[42]]+laps_times[[#This Row],[43]])</f>
        <v>0.10709988425925925</v>
      </c>
      <c r="BA79" s="10">
        <f>IF(ISBLANK(laps_times[[#This Row],[44]]),"DNF",    rounds_cum_time[[#This Row],[43]]+laps_times[[#This Row],[44]])</f>
        <v>0.1098454861111111</v>
      </c>
      <c r="BB79" s="10">
        <f>IF(ISBLANK(laps_times[[#This Row],[45]]),"DNF",    rounds_cum_time[[#This Row],[44]]+laps_times[[#This Row],[45]])</f>
        <v>0.11261516203703703</v>
      </c>
      <c r="BC79" s="10">
        <f>IF(ISBLANK(laps_times[[#This Row],[46]]),"DNF",    rounds_cum_time[[#This Row],[45]]+laps_times[[#This Row],[46]])</f>
        <v>0.11546388888888888</v>
      </c>
      <c r="BD79" s="10">
        <f>IF(ISBLANK(laps_times[[#This Row],[47]]),"DNF",    rounds_cum_time[[#This Row],[46]]+laps_times[[#This Row],[47]])</f>
        <v>0.11819027777777777</v>
      </c>
      <c r="BE79" s="10">
        <f>IF(ISBLANK(laps_times[[#This Row],[48]]),"DNF",    rounds_cum_time[[#This Row],[47]]+laps_times[[#This Row],[48]])</f>
        <v>0.1209116898148148</v>
      </c>
      <c r="BF79" s="10">
        <f>IF(ISBLANK(laps_times[[#This Row],[49]]),"DNF",    rounds_cum_time[[#This Row],[48]]+laps_times[[#This Row],[49]])</f>
        <v>0.12374537037037035</v>
      </c>
      <c r="BG79" s="10">
        <f>IF(ISBLANK(laps_times[[#This Row],[50]]),"DNF",    rounds_cum_time[[#This Row],[49]]+laps_times[[#This Row],[50]])</f>
        <v>0.12660092592592592</v>
      </c>
      <c r="BH79" s="10">
        <f>IF(ISBLANK(laps_times[[#This Row],[51]]),"DNF",    rounds_cum_time[[#This Row],[50]]+laps_times[[#This Row],[51]])</f>
        <v>0.12935902777777777</v>
      </c>
      <c r="BI79" s="10">
        <f>IF(ISBLANK(laps_times[[#This Row],[52]]),"DNF",    rounds_cum_time[[#This Row],[51]]+laps_times[[#This Row],[52]])</f>
        <v>0.1322224537037037</v>
      </c>
      <c r="BJ79" s="10">
        <f>IF(ISBLANK(laps_times[[#This Row],[53]]),"DNF",    rounds_cum_time[[#This Row],[52]]+laps_times[[#This Row],[53]])</f>
        <v>0.13509062499999999</v>
      </c>
      <c r="BK79" s="10">
        <f>IF(ISBLANK(laps_times[[#This Row],[54]]),"DNF",    rounds_cum_time[[#This Row],[53]]+laps_times[[#This Row],[54]])</f>
        <v>0.13796770833333333</v>
      </c>
      <c r="BL79" s="10">
        <f>IF(ISBLANK(laps_times[[#This Row],[55]]),"DNF",    rounds_cum_time[[#This Row],[54]]+laps_times[[#This Row],[55]])</f>
        <v>0.1408341435185185</v>
      </c>
      <c r="BM79" s="10">
        <f>IF(ISBLANK(laps_times[[#This Row],[56]]),"DNF",    rounds_cum_time[[#This Row],[55]]+laps_times[[#This Row],[56]])</f>
        <v>0.1437079861111111</v>
      </c>
      <c r="BN79" s="10">
        <f>IF(ISBLANK(laps_times[[#This Row],[57]]),"DNF",    rounds_cum_time[[#This Row],[56]]+laps_times[[#This Row],[57]])</f>
        <v>0.14667638888888887</v>
      </c>
      <c r="BO79" s="10">
        <f>IF(ISBLANK(laps_times[[#This Row],[58]]),"DNF",    rounds_cum_time[[#This Row],[57]]+laps_times[[#This Row],[58]])</f>
        <v>0.14947071759259256</v>
      </c>
      <c r="BP79" s="10">
        <f>IF(ISBLANK(laps_times[[#This Row],[59]]),"DNF",    rounds_cum_time[[#This Row],[58]]+laps_times[[#This Row],[59]])</f>
        <v>0.15227905092592589</v>
      </c>
      <c r="BQ79" s="10">
        <f>IF(ISBLANK(laps_times[[#This Row],[60]]),"DNF",    rounds_cum_time[[#This Row],[59]]+laps_times[[#This Row],[60]])</f>
        <v>0.15506539351851847</v>
      </c>
      <c r="BR79" s="10">
        <f>IF(ISBLANK(laps_times[[#This Row],[61]]),"DNF",    rounds_cum_time[[#This Row],[60]]+laps_times[[#This Row],[61]])</f>
        <v>0.15779328703703699</v>
      </c>
      <c r="BS79" s="10">
        <f>IF(ISBLANK(laps_times[[#This Row],[62]]),"DNF",    rounds_cum_time[[#This Row],[61]]+laps_times[[#This Row],[62]])</f>
        <v>0.16041898148148143</v>
      </c>
      <c r="BT79" s="10">
        <f>IF(ISBLANK(laps_times[[#This Row],[63]]),"DNF",    rounds_cum_time[[#This Row],[62]]+laps_times[[#This Row],[63]])</f>
        <v>0.16289062499999996</v>
      </c>
    </row>
    <row r="80" spans="2:72" x14ac:dyDescent="0.2">
      <c r="B80" s="5">
        <v>75</v>
      </c>
      <c r="C80" s="1">
        <v>49</v>
      </c>
      <c r="D80" s="1" t="s">
        <v>135</v>
      </c>
      <c r="E80" s="3">
        <v>1959</v>
      </c>
      <c r="F80" s="3" t="s">
        <v>38</v>
      </c>
      <c r="G80" s="3">
        <v>12</v>
      </c>
      <c r="H80" s="1" t="s">
        <v>136</v>
      </c>
      <c r="I80" s="18">
        <v>0.166575</v>
      </c>
      <c r="J80" s="10">
        <f>laps_times[[#This Row],[1]]</f>
        <v>2.7231481481481482E-3</v>
      </c>
      <c r="K80" s="10">
        <f>IF(ISBLANK(laps_times[[#This Row],[2]]),"DNF",    rounds_cum_time[[#This Row],[1]]+laps_times[[#This Row],[2]])</f>
        <v>4.9729166666666672E-3</v>
      </c>
      <c r="L80" s="10">
        <f>IF(ISBLANK(laps_times[[#This Row],[3]]),"DNF",    rounds_cum_time[[#This Row],[2]]+laps_times[[#This Row],[3]])</f>
        <v>7.2144675925925935E-3</v>
      </c>
      <c r="M80" s="10">
        <f>IF(ISBLANK(laps_times[[#This Row],[4]]),"DNF",    rounds_cum_time[[#This Row],[3]]+laps_times[[#This Row],[4]])</f>
        <v>9.5336805555555557E-3</v>
      </c>
      <c r="N80" s="10">
        <f>IF(ISBLANK(laps_times[[#This Row],[5]]),"DNF",    rounds_cum_time[[#This Row],[4]]+laps_times[[#This Row],[5]])</f>
        <v>1.1822453703703703E-2</v>
      </c>
      <c r="O80" s="10">
        <f>IF(ISBLANK(laps_times[[#This Row],[6]]),"DNF",    rounds_cum_time[[#This Row],[5]]+laps_times[[#This Row],[6]])</f>
        <v>1.4077662037037036E-2</v>
      </c>
      <c r="P80" s="10">
        <f>IF(ISBLANK(laps_times[[#This Row],[7]]),"DNF",    rounds_cum_time[[#This Row],[6]]+laps_times[[#This Row],[7]])</f>
        <v>1.6348379629629629E-2</v>
      </c>
      <c r="Q80" s="10">
        <f>IF(ISBLANK(laps_times[[#This Row],[8]]),"DNF",    rounds_cum_time[[#This Row],[7]]+laps_times[[#This Row],[8]])</f>
        <v>1.8598958333333332E-2</v>
      </c>
      <c r="R80" s="10">
        <f>IF(ISBLANK(laps_times[[#This Row],[9]]),"DNF",    rounds_cum_time[[#This Row],[8]]+laps_times[[#This Row],[9]])</f>
        <v>2.0888425925925925E-2</v>
      </c>
      <c r="S80" s="10">
        <f>IF(ISBLANK(laps_times[[#This Row],[10]]),"DNF",    rounds_cum_time[[#This Row],[9]]+laps_times[[#This Row],[10]])</f>
        <v>2.3122916666666667E-2</v>
      </c>
      <c r="T80" s="10">
        <f>IF(ISBLANK(laps_times[[#This Row],[11]]),"DNF",    rounds_cum_time[[#This Row],[10]]+laps_times[[#This Row],[11]])</f>
        <v>2.5392129629629629E-2</v>
      </c>
      <c r="U80" s="10">
        <f>IF(ISBLANK(laps_times[[#This Row],[12]]),"DNF",    rounds_cum_time[[#This Row],[11]]+laps_times[[#This Row],[12]])</f>
        <v>2.7682870370370372E-2</v>
      </c>
      <c r="V80" s="10">
        <f>IF(ISBLANK(laps_times[[#This Row],[13]]),"DNF",    rounds_cum_time[[#This Row],[12]]+laps_times[[#This Row],[13]])</f>
        <v>2.9954976851851854E-2</v>
      </c>
      <c r="W80" s="10">
        <f>IF(ISBLANK(laps_times[[#This Row],[14]]),"DNF",    rounds_cum_time[[#This Row],[13]]+laps_times[[#This Row],[14]])</f>
        <v>3.2223842592592596E-2</v>
      </c>
      <c r="X80" s="10">
        <f>IF(ISBLANK(laps_times[[#This Row],[15]]),"DNF",    rounds_cum_time[[#This Row],[14]]+laps_times[[#This Row],[15]])</f>
        <v>3.4536458333333339E-2</v>
      </c>
      <c r="Y80" s="10">
        <f>IF(ISBLANK(laps_times[[#This Row],[16]]),"DNF",    rounds_cum_time[[#This Row],[15]]+laps_times[[#This Row],[16]])</f>
        <v>3.6828240740740745E-2</v>
      </c>
      <c r="Z80" s="10">
        <f>IF(ISBLANK(laps_times[[#This Row],[17]]),"DNF",    rounds_cum_time[[#This Row],[16]]+laps_times[[#This Row],[17]])</f>
        <v>3.9001620370370374E-2</v>
      </c>
      <c r="AA80" s="10">
        <f>IF(ISBLANK(laps_times[[#This Row],[18]]),"DNF",    rounds_cum_time[[#This Row],[17]]+laps_times[[#This Row],[18]])</f>
        <v>4.1284027777777781E-2</v>
      </c>
      <c r="AB80" s="10">
        <f>IF(ISBLANK(laps_times[[#This Row],[19]]),"DNF",    rounds_cum_time[[#This Row],[18]]+laps_times[[#This Row],[19]])</f>
        <v>4.3543865740740741E-2</v>
      </c>
      <c r="AC80" s="10">
        <f>IF(ISBLANK(laps_times[[#This Row],[20]]),"DNF",    rounds_cum_time[[#This Row],[19]]+laps_times[[#This Row],[20]])</f>
        <v>4.5802083333333334E-2</v>
      </c>
      <c r="AD80" s="10">
        <f>IF(ISBLANK(laps_times[[#This Row],[21]]),"DNF",    rounds_cum_time[[#This Row],[20]]+laps_times[[#This Row],[21]])</f>
        <v>4.809027777777778E-2</v>
      </c>
      <c r="AE80" s="10">
        <f>IF(ISBLANK(laps_times[[#This Row],[22]]),"DNF",    rounds_cum_time[[#This Row],[21]]+laps_times[[#This Row],[22]])</f>
        <v>5.0370833333333337E-2</v>
      </c>
      <c r="AF80" s="10">
        <f>IF(ISBLANK(laps_times[[#This Row],[23]]),"DNF",    rounds_cum_time[[#This Row],[22]]+laps_times[[#This Row],[23]])</f>
        <v>5.2645949074074078E-2</v>
      </c>
      <c r="AG80" s="10">
        <f>IF(ISBLANK(laps_times[[#This Row],[24]]),"DNF",    rounds_cum_time[[#This Row],[23]]+laps_times[[#This Row],[24]])</f>
        <v>5.4973379629629636E-2</v>
      </c>
      <c r="AH80" s="10">
        <f>IF(ISBLANK(laps_times[[#This Row],[25]]),"DNF",    rounds_cum_time[[#This Row],[24]]+laps_times[[#This Row],[25]])</f>
        <v>5.72550925925926E-2</v>
      </c>
      <c r="AI80" s="10">
        <f>IF(ISBLANK(laps_times[[#This Row],[26]]),"DNF",    rounds_cum_time[[#This Row],[25]]+laps_times[[#This Row],[26]])</f>
        <v>5.9531365740740749E-2</v>
      </c>
      <c r="AJ80" s="10">
        <f>IF(ISBLANK(laps_times[[#This Row],[27]]),"DNF",    rounds_cum_time[[#This Row],[26]]+laps_times[[#This Row],[27]])</f>
        <v>6.1848495370370377E-2</v>
      </c>
      <c r="AK80" s="10">
        <f>IF(ISBLANK(laps_times[[#This Row],[28]]),"DNF",    rounds_cum_time[[#This Row],[27]]+laps_times[[#This Row],[28]])</f>
        <v>6.4098379629629637E-2</v>
      </c>
      <c r="AL80" s="10">
        <f>IF(ISBLANK(laps_times[[#This Row],[29]]),"DNF",    rounds_cum_time[[#This Row],[28]]+laps_times[[#This Row],[29]])</f>
        <v>6.6357523148148162E-2</v>
      </c>
      <c r="AM80" s="10">
        <f>IF(ISBLANK(laps_times[[#This Row],[30]]),"DNF",    rounds_cum_time[[#This Row],[29]]+laps_times[[#This Row],[30]])</f>
        <v>6.8620254629629646E-2</v>
      </c>
      <c r="AN80" s="10">
        <f>IF(ISBLANK(laps_times[[#This Row],[31]]),"DNF",    rounds_cum_time[[#This Row],[30]]+laps_times[[#This Row],[31]])</f>
        <v>7.0879398148148171E-2</v>
      </c>
      <c r="AO80" s="10">
        <f>IF(ISBLANK(laps_times[[#This Row],[32]]),"DNF",    rounds_cum_time[[#This Row],[31]]+laps_times[[#This Row],[32]])</f>
        <v>7.3173958333333358E-2</v>
      </c>
      <c r="AP80" s="10">
        <f>IF(ISBLANK(laps_times[[#This Row],[33]]),"DNF",    rounds_cum_time[[#This Row],[32]]+laps_times[[#This Row],[33]])</f>
        <v>7.5448726851851874E-2</v>
      </c>
      <c r="AQ80" s="10">
        <f>IF(ISBLANK(laps_times[[#This Row],[34]]),"DNF",    rounds_cum_time[[#This Row],[33]]+laps_times[[#This Row],[34]])</f>
        <v>7.7748379629629646E-2</v>
      </c>
      <c r="AR80" s="10">
        <f>IF(ISBLANK(laps_times[[#This Row],[35]]),"DNF",    rounds_cum_time[[#This Row],[34]]+laps_times[[#This Row],[35]])</f>
        <v>8.0131250000000015E-2</v>
      </c>
      <c r="AS80" s="10">
        <f>IF(ISBLANK(laps_times[[#This Row],[36]]),"DNF",    rounds_cum_time[[#This Row],[35]]+laps_times[[#This Row],[36]])</f>
        <v>8.2653587962962974E-2</v>
      </c>
      <c r="AT80" s="10">
        <f>IF(ISBLANK(laps_times[[#This Row],[37]]),"DNF",    rounds_cum_time[[#This Row],[36]]+laps_times[[#This Row],[37]])</f>
        <v>8.5168750000000015E-2</v>
      </c>
      <c r="AU80" s="10">
        <f>IF(ISBLANK(laps_times[[#This Row],[38]]),"DNF",    rounds_cum_time[[#This Row],[37]]+laps_times[[#This Row],[38]])</f>
        <v>8.9924537037037053E-2</v>
      </c>
      <c r="AV80" s="10">
        <f>IF(ISBLANK(laps_times[[#This Row],[39]]),"DNF",    rounds_cum_time[[#This Row],[38]]+laps_times[[#This Row],[39]])</f>
        <v>9.2525810185185201E-2</v>
      </c>
      <c r="AW80" s="10">
        <f>IF(ISBLANK(laps_times[[#This Row],[40]]),"DNF",    rounds_cum_time[[#This Row],[39]]+laps_times[[#This Row],[40]])</f>
        <v>9.5201504629629646E-2</v>
      </c>
      <c r="AX80" s="10">
        <f>IF(ISBLANK(laps_times[[#This Row],[41]]),"DNF",    rounds_cum_time[[#This Row],[40]]+laps_times[[#This Row],[41]])</f>
        <v>9.7872916666666684E-2</v>
      </c>
      <c r="AY80" s="10">
        <f>IF(ISBLANK(laps_times[[#This Row],[42]]),"DNF",    rounds_cum_time[[#This Row],[41]]+laps_times[[#This Row],[42]])</f>
        <v>0.10066550925925928</v>
      </c>
      <c r="AZ80" s="10">
        <f>IF(ISBLANK(laps_times[[#This Row],[43]]),"DNF",    rounds_cum_time[[#This Row],[42]]+laps_times[[#This Row],[43]])</f>
        <v>0.10343993055555557</v>
      </c>
      <c r="BA80" s="10">
        <f>IF(ISBLANK(laps_times[[#This Row],[44]]),"DNF",    rounds_cum_time[[#This Row],[43]]+laps_times[[#This Row],[44]])</f>
        <v>0.10625740740740743</v>
      </c>
      <c r="BB80" s="10">
        <f>IF(ISBLANK(laps_times[[#This Row],[45]]),"DNF",    rounds_cum_time[[#This Row],[44]]+laps_times[[#This Row],[45]])</f>
        <v>0.10915300925925928</v>
      </c>
      <c r="BC80" s="10">
        <f>IF(ISBLANK(laps_times[[#This Row],[46]]),"DNF",    rounds_cum_time[[#This Row],[45]]+laps_times[[#This Row],[46]])</f>
        <v>0.11205324074074076</v>
      </c>
      <c r="BD80" s="10">
        <f>IF(ISBLANK(laps_times[[#This Row],[47]]),"DNF",    rounds_cum_time[[#This Row],[46]]+laps_times[[#This Row],[47]])</f>
        <v>0.11755416666666668</v>
      </c>
      <c r="BE80" s="10">
        <f>IF(ISBLANK(laps_times[[#This Row],[48]]),"DNF",    rounds_cum_time[[#This Row],[47]]+laps_times[[#This Row],[48]])</f>
        <v>0.12041608796296298</v>
      </c>
      <c r="BF80" s="10">
        <f>IF(ISBLANK(laps_times[[#This Row],[49]]),"DNF",    rounds_cum_time[[#This Row],[48]]+laps_times[[#This Row],[49]])</f>
        <v>0.12327615740740742</v>
      </c>
      <c r="BG80" s="10">
        <f>IF(ISBLANK(laps_times[[#This Row],[50]]),"DNF",    rounds_cum_time[[#This Row],[49]]+laps_times[[#This Row],[50]])</f>
        <v>0.12620995370370372</v>
      </c>
      <c r="BH80" s="10">
        <f>IF(ISBLANK(laps_times[[#This Row],[51]]),"DNF",    rounds_cum_time[[#This Row],[50]]+laps_times[[#This Row],[51]])</f>
        <v>0.12908356481481484</v>
      </c>
      <c r="BI80" s="10">
        <f>IF(ISBLANK(laps_times[[#This Row],[52]]),"DNF",    rounds_cum_time[[#This Row],[51]]+laps_times[[#This Row],[52]])</f>
        <v>0.1322008101851852</v>
      </c>
      <c r="BJ80" s="10">
        <f>IF(ISBLANK(laps_times[[#This Row],[53]]),"DNF",    rounds_cum_time[[#This Row],[52]]+laps_times[[#This Row],[53]])</f>
        <v>0.13517245370370373</v>
      </c>
      <c r="BK80" s="10">
        <f>IF(ISBLANK(laps_times[[#This Row],[54]]),"DNF",    rounds_cum_time[[#This Row],[53]]+laps_times[[#This Row],[54]])</f>
        <v>0.13820439814814817</v>
      </c>
      <c r="BL80" s="10">
        <f>IF(ISBLANK(laps_times[[#This Row],[55]]),"DNF",    rounds_cum_time[[#This Row],[54]]+laps_times[[#This Row],[55]])</f>
        <v>0.14139236111111114</v>
      </c>
      <c r="BM80" s="10">
        <f>IF(ISBLANK(laps_times[[#This Row],[56]]),"DNF",    rounds_cum_time[[#This Row],[55]]+laps_times[[#This Row],[56]])</f>
        <v>0.1445703703703704</v>
      </c>
      <c r="BN80" s="10">
        <f>IF(ISBLANK(laps_times[[#This Row],[57]]),"DNF",    rounds_cum_time[[#This Row],[56]]+laps_times[[#This Row],[57]])</f>
        <v>0.14783391203703708</v>
      </c>
      <c r="BO80" s="10">
        <f>IF(ISBLANK(laps_times[[#This Row],[58]]),"DNF",    rounds_cum_time[[#This Row],[57]]+laps_times[[#This Row],[58]])</f>
        <v>0.15100324074074079</v>
      </c>
      <c r="BP80" s="10">
        <f>IF(ISBLANK(laps_times[[#This Row],[59]]),"DNF",    rounds_cum_time[[#This Row],[58]]+laps_times[[#This Row],[59]])</f>
        <v>0.15431006944444448</v>
      </c>
      <c r="BQ80" s="10">
        <f>IF(ISBLANK(laps_times[[#This Row],[60]]),"DNF",    rounds_cum_time[[#This Row],[59]]+laps_times[[#This Row],[60]])</f>
        <v>0.15758009259259262</v>
      </c>
      <c r="BR80" s="10">
        <f>IF(ISBLANK(laps_times[[#This Row],[61]]),"DNF",    rounds_cum_time[[#This Row],[60]]+laps_times[[#This Row],[61]])</f>
        <v>0.16082222222222226</v>
      </c>
      <c r="BS80" s="10">
        <f>IF(ISBLANK(laps_times[[#This Row],[62]]),"DNF",    rounds_cum_time[[#This Row],[61]]+laps_times[[#This Row],[62]])</f>
        <v>0.16383634259259264</v>
      </c>
      <c r="BT80" s="10">
        <f>IF(ISBLANK(laps_times[[#This Row],[63]]),"DNF",    rounds_cum_time[[#This Row],[62]]+laps_times[[#This Row],[63]])</f>
        <v>0.16657500000000006</v>
      </c>
    </row>
    <row r="81" spans="2:72" x14ac:dyDescent="0.2">
      <c r="B81" s="5">
        <v>76</v>
      </c>
      <c r="C81" s="1">
        <v>105</v>
      </c>
      <c r="D81" s="1" t="s">
        <v>137</v>
      </c>
      <c r="E81" s="3">
        <v>1953</v>
      </c>
      <c r="F81" s="3" t="s">
        <v>64</v>
      </c>
      <c r="G81" s="3">
        <v>5</v>
      </c>
      <c r="H81" s="1" t="s">
        <v>138</v>
      </c>
      <c r="I81" s="18">
        <v>0.16700092592592594</v>
      </c>
      <c r="J81" s="10">
        <f>laps_times[[#This Row],[1]]</f>
        <v>2.7815972222222218E-3</v>
      </c>
      <c r="K81" s="10">
        <f>IF(ISBLANK(laps_times[[#This Row],[2]]),"DNF",    rounds_cum_time[[#This Row],[1]]+laps_times[[#This Row],[2]])</f>
        <v>4.9891203703703695E-3</v>
      </c>
      <c r="L81" s="10">
        <f>IF(ISBLANK(laps_times[[#This Row],[3]]),"DNF",    rounds_cum_time[[#This Row],[2]]+laps_times[[#This Row],[3]])</f>
        <v>7.1494212962962961E-3</v>
      </c>
      <c r="M81" s="10">
        <f>IF(ISBLANK(laps_times[[#This Row],[4]]),"DNF",    rounds_cum_time[[#This Row],[3]]+laps_times[[#This Row],[4]])</f>
        <v>9.3001157407407407E-3</v>
      </c>
      <c r="N81" s="10">
        <f>IF(ISBLANK(laps_times[[#This Row],[5]]),"DNF",    rounds_cum_time[[#This Row],[4]]+laps_times[[#This Row],[5]])</f>
        <v>1.150474537037037E-2</v>
      </c>
      <c r="O81" s="10">
        <f>IF(ISBLANK(laps_times[[#This Row],[6]]),"DNF",    rounds_cum_time[[#This Row],[5]]+laps_times[[#This Row],[6]])</f>
        <v>1.3744444444444445E-2</v>
      </c>
      <c r="P81" s="10">
        <f>IF(ISBLANK(laps_times[[#This Row],[7]]),"DNF",    rounds_cum_time[[#This Row],[6]]+laps_times[[#This Row],[7]])</f>
        <v>1.5947106481481482E-2</v>
      </c>
      <c r="Q81" s="10">
        <f>IF(ISBLANK(laps_times[[#This Row],[8]]),"DNF",    rounds_cum_time[[#This Row],[7]]+laps_times[[#This Row],[8]])</f>
        <v>1.8178009259259262E-2</v>
      </c>
      <c r="R81" s="10">
        <f>IF(ISBLANK(laps_times[[#This Row],[9]]),"DNF",    rounds_cum_time[[#This Row],[8]]+laps_times[[#This Row],[9]])</f>
        <v>2.0464467592592597E-2</v>
      </c>
      <c r="S81" s="10">
        <f>IF(ISBLANK(laps_times[[#This Row],[10]]),"DNF",    rounds_cum_time[[#This Row],[9]]+laps_times[[#This Row],[10]])</f>
        <v>2.2727893518518522E-2</v>
      </c>
      <c r="T81" s="10">
        <f>IF(ISBLANK(laps_times[[#This Row],[11]]),"DNF",    rounds_cum_time[[#This Row],[10]]+laps_times[[#This Row],[11]])</f>
        <v>2.499178240740741E-2</v>
      </c>
      <c r="U81" s="10">
        <f>IF(ISBLANK(laps_times[[#This Row],[12]]),"DNF",    rounds_cum_time[[#This Row],[11]]+laps_times[[#This Row],[12]])</f>
        <v>2.7239467592592596E-2</v>
      </c>
      <c r="V81" s="10">
        <f>IF(ISBLANK(laps_times[[#This Row],[13]]),"DNF",    rounds_cum_time[[#This Row],[12]]+laps_times[[#This Row],[13]])</f>
        <v>2.949328703703704E-2</v>
      </c>
      <c r="W81" s="10">
        <f>IF(ISBLANK(laps_times[[#This Row],[14]]),"DNF",    rounds_cum_time[[#This Row],[13]]+laps_times[[#This Row],[14]])</f>
        <v>3.181689814814815E-2</v>
      </c>
      <c r="X81" s="10">
        <f>IF(ISBLANK(laps_times[[#This Row],[15]]),"DNF",    rounds_cum_time[[#This Row],[14]]+laps_times[[#This Row],[15]])</f>
        <v>3.4149305555555558E-2</v>
      </c>
      <c r="Y81" s="10">
        <f>IF(ISBLANK(laps_times[[#This Row],[16]]),"DNF",    rounds_cum_time[[#This Row],[15]]+laps_times[[#This Row],[16]])</f>
        <v>3.6502199074074079E-2</v>
      </c>
      <c r="Z81" s="10">
        <f>IF(ISBLANK(laps_times[[#This Row],[17]]),"DNF",    rounds_cum_time[[#This Row],[16]]+laps_times[[#This Row],[17]])</f>
        <v>3.8831944444444447E-2</v>
      </c>
      <c r="AA81" s="10">
        <f>IF(ISBLANK(laps_times[[#This Row],[18]]),"DNF",    rounds_cum_time[[#This Row],[17]]+laps_times[[#This Row],[18]])</f>
        <v>4.1170138888888888E-2</v>
      </c>
      <c r="AB81" s="10">
        <f>IF(ISBLANK(laps_times[[#This Row],[19]]),"DNF",    rounds_cum_time[[#This Row],[18]]+laps_times[[#This Row],[19]])</f>
        <v>4.3563541666666664E-2</v>
      </c>
      <c r="AC81" s="10">
        <f>IF(ISBLANK(laps_times[[#This Row],[20]]),"DNF",    rounds_cum_time[[#This Row],[19]]+laps_times[[#This Row],[20]])</f>
        <v>4.5998379629629625E-2</v>
      </c>
      <c r="AD81" s="10">
        <f>IF(ISBLANK(laps_times[[#This Row],[21]]),"DNF",    rounds_cum_time[[#This Row],[20]]+laps_times[[#This Row],[21]])</f>
        <v>4.838171296296296E-2</v>
      </c>
      <c r="AE81" s="10">
        <f>IF(ISBLANK(laps_times[[#This Row],[22]]),"DNF",    rounds_cum_time[[#This Row],[21]]+laps_times[[#This Row],[22]])</f>
        <v>5.0833101851851852E-2</v>
      </c>
      <c r="AF81" s="10">
        <f>IF(ISBLANK(laps_times[[#This Row],[23]]),"DNF",    rounds_cum_time[[#This Row],[22]]+laps_times[[#This Row],[23]])</f>
        <v>5.3291203703703702E-2</v>
      </c>
      <c r="AG81" s="10">
        <f>IF(ISBLANK(laps_times[[#This Row],[24]]),"DNF",    rounds_cum_time[[#This Row],[23]]+laps_times[[#This Row],[24]])</f>
        <v>5.5754976851851851E-2</v>
      </c>
      <c r="AH81" s="10">
        <f>IF(ISBLANK(laps_times[[#This Row],[25]]),"DNF",    rounds_cum_time[[#This Row],[24]]+laps_times[[#This Row],[25]])</f>
        <v>5.8232754629629631E-2</v>
      </c>
      <c r="AI81" s="10">
        <f>IF(ISBLANK(laps_times[[#This Row],[26]]),"DNF",    rounds_cum_time[[#This Row],[25]]+laps_times[[#This Row],[26]])</f>
        <v>6.0718981481481485E-2</v>
      </c>
      <c r="AJ81" s="10">
        <f>IF(ISBLANK(laps_times[[#This Row],[27]]),"DNF",    rounds_cum_time[[#This Row],[26]]+laps_times[[#This Row],[27]])</f>
        <v>6.3221990740740738E-2</v>
      </c>
      <c r="AK81" s="10">
        <f>IF(ISBLANK(laps_times[[#This Row],[28]]),"DNF",    rounds_cum_time[[#This Row],[27]]+laps_times[[#This Row],[28]])</f>
        <v>6.5770949074074075E-2</v>
      </c>
      <c r="AL81" s="10">
        <f>IF(ISBLANK(laps_times[[#This Row],[29]]),"DNF",    rounds_cum_time[[#This Row],[28]]+laps_times[[#This Row],[29]])</f>
        <v>6.8326620370370378E-2</v>
      </c>
      <c r="AM81" s="10">
        <f>IF(ISBLANK(laps_times[[#This Row],[30]]),"DNF",    rounds_cum_time[[#This Row],[29]]+laps_times[[#This Row],[30]])</f>
        <v>7.0893750000000005E-2</v>
      </c>
      <c r="AN81" s="10">
        <f>IF(ISBLANK(laps_times[[#This Row],[31]]),"DNF",    rounds_cum_time[[#This Row],[30]]+laps_times[[#This Row],[31]])</f>
        <v>7.3434722222222221E-2</v>
      </c>
      <c r="AO81" s="10">
        <f>IF(ISBLANK(laps_times[[#This Row],[32]]),"DNF",    rounds_cum_time[[#This Row],[31]]+laps_times[[#This Row],[32]])</f>
        <v>7.6041087962962967E-2</v>
      </c>
      <c r="AP81" s="10">
        <f>IF(ISBLANK(laps_times[[#This Row],[33]]),"DNF",    rounds_cum_time[[#This Row],[32]]+laps_times[[#This Row],[33]])</f>
        <v>7.8727777777777785E-2</v>
      </c>
      <c r="AQ81" s="10">
        <f>IF(ISBLANK(laps_times[[#This Row],[34]]),"DNF",    rounds_cum_time[[#This Row],[33]]+laps_times[[#This Row],[34]])</f>
        <v>8.1384837962962975E-2</v>
      </c>
      <c r="AR81" s="10">
        <f>IF(ISBLANK(laps_times[[#This Row],[35]]),"DNF",    rounds_cum_time[[#This Row],[34]]+laps_times[[#This Row],[35]])</f>
        <v>8.4066666666666678E-2</v>
      </c>
      <c r="AS81" s="10">
        <f>IF(ISBLANK(laps_times[[#This Row],[36]]),"DNF",    rounds_cum_time[[#This Row],[35]]+laps_times[[#This Row],[36]])</f>
        <v>8.6778472222222236E-2</v>
      </c>
      <c r="AT81" s="10">
        <f>IF(ISBLANK(laps_times[[#This Row],[37]]),"DNF",    rounds_cum_time[[#This Row],[36]]+laps_times[[#This Row],[37]])</f>
        <v>8.9504629629629642E-2</v>
      </c>
      <c r="AU81" s="10">
        <f>IF(ISBLANK(laps_times[[#This Row],[38]]),"DNF",    rounds_cum_time[[#This Row],[37]]+laps_times[[#This Row],[38]])</f>
        <v>9.2402199074074085E-2</v>
      </c>
      <c r="AV81" s="10">
        <f>IF(ISBLANK(laps_times[[#This Row],[39]]),"DNF",    rounds_cum_time[[#This Row],[38]]+laps_times[[#This Row],[39]])</f>
        <v>9.5168865740740752E-2</v>
      </c>
      <c r="AW81" s="10">
        <f>IF(ISBLANK(laps_times[[#This Row],[40]]),"DNF",    rounds_cum_time[[#This Row],[39]]+laps_times[[#This Row],[40]])</f>
        <v>9.8066203703703711E-2</v>
      </c>
      <c r="AX81" s="10">
        <f>IF(ISBLANK(laps_times[[#This Row],[41]]),"DNF",    rounds_cum_time[[#This Row],[40]]+laps_times[[#This Row],[41]])</f>
        <v>0.10104861111111112</v>
      </c>
      <c r="AY81" s="10">
        <f>IF(ISBLANK(laps_times[[#This Row],[42]]),"DNF",    rounds_cum_time[[#This Row],[41]]+laps_times[[#This Row],[42]])</f>
        <v>0.10392974537037038</v>
      </c>
      <c r="AZ81" s="10">
        <f>IF(ISBLANK(laps_times[[#This Row],[43]]),"DNF",    rounds_cum_time[[#This Row],[42]]+laps_times[[#This Row],[43]])</f>
        <v>0.10698217592592593</v>
      </c>
      <c r="BA81" s="10">
        <f>IF(ISBLANK(laps_times[[#This Row],[44]]),"DNF",    rounds_cum_time[[#This Row],[43]]+laps_times[[#This Row],[44]])</f>
        <v>0.10986886574074074</v>
      </c>
      <c r="BB81" s="10">
        <f>IF(ISBLANK(laps_times[[#This Row],[45]]),"DNF",    rounds_cum_time[[#This Row],[44]]+laps_times[[#This Row],[45]])</f>
        <v>0.11278715277777777</v>
      </c>
      <c r="BC81" s="10">
        <f>IF(ISBLANK(laps_times[[#This Row],[46]]),"DNF",    rounds_cum_time[[#This Row],[45]]+laps_times[[#This Row],[46]])</f>
        <v>0.11568009259259258</v>
      </c>
      <c r="BD81" s="10">
        <f>IF(ISBLANK(laps_times[[#This Row],[47]]),"DNF",    rounds_cum_time[[#This Row],[46]]+laps_times[[#This Row],[47]])</f>
        <v>0.11865821759259258</v>
      </c>
      <c r="BE81" s="10">
        <f>IF(ISBLANK(laps_times[[#This Row],[48]]),"DNF",    rounds_cum_time[[#This Row],[47]]+laps_times[[#This Row],[48]])</f>
        <v>0.1216605324074074</v>
      </c>
      <c r="BF81" s="10">
        <f>IF(ISBLANK(laps_times[[#This Row],[49]]),"DNF",    rounds_cum_time[[#This Row],[48]]+laps_times[[#This Row],[49]])</f>
        <v>0.12467847222222221</v>
      </c>
      <c r="BG81" s="10">
        <f>IF(ISBLANK(laps_times[[#This Row],[50]]),"DNF",    rounds_cum_time[[#This Row],[49]]+laps_times[[#This Row],[50]])</f>
        <v>0.1276923611111111</v>
      </c>
      <c r="BH81" s="10">
        <f>IF(ISBLANK(laps_times[[#This Row],[51]]),"DNF",    rounds_cum_time[[#This Row],[50]]+laps_times[[#This Row],[51]])</f>
        <v>0.13066979166666665</v>
      </c>
      <c r="BI81" s="10">
        <f>IF(ISBLANK(laps_times[[#This Row],[52]]),"DNF",    rounds_cum_time[[#This Row],[51]]+laps_times[[#This Row],[52]])</f>
        <v>0.13368854166666663</v>
      </c>
      <c r="BJ81" s="10">
        <f>IF(ISBLANK(laps_times[[#This Row],[53]]),"DNF",    rounds_cum_time[[#This Row],[52]]+laps_times[[#This Row],[53]])</f>
        <v>0.13675775462962961</v>
      </c>
      <c r="BK81" s="10">
        <f>IF(ISBLANK(laps_times[[#This Row],[54]]),"DNF",    rounds_cum_time[[#This Row],[53]]+laps_times[[#This Row],[54]])</f>
        <v>0.13967719907407405</v>
      </c>
      <c r="BL81" s="10">
        <f>IF(ISBLANK(laps_times[[#This Row],[55]]),"DNF",    rounds_cum_time[[#This Row],[54]]+laps_times[[#This Row],[55]])</f>
        <v>0.14262893518518516</v>
      </c>
      <c r="BM81" s="10">
        <f>IF(ISBLANK(laps_times[[#This Row],[56]]),"DNF",    rounds_cum_time[[#This Row],[55]]+laps_times[[#This Row],[56]])</f>
        <v>0.14562962962962961</v>
      </c>
      <c r="BN81" s="10">
        <f>IF(ISBLANK(laps_times[[#This Row],[57]]),"DNF",    rounds_cum_time[[#This Row],[56]]+laps_times[[#This Row],[57]])</f>
        <v>0.14855497685185184</v>
      </c>
      <c r="BO81" s="10">
        <f>IF(ISBLANK(laps_times[[#This Row],[58]]),"DNF",    rounds_cum_time[[#This Row],[57]]+laps_times[[#This Row],[58]])</f>
        <v>0.15163148148148148</v>
      </c>
      <c r="BP81" s="10">
        <f>IF(ISBLANK(laps_times[[#This Row],[59]]),"DNF",    rounds_cum_time[[#This Row],[58]]+laps_times[[#This Row],[59]])</f>
        <v>0.15478900462962963</v>
      </c>
      <c r="BQ81" s="10">
        <f>IF(ISBLANK(laps_times[[#This Row],[60]]),"DNF",    rounds_cum_time[[#This Row],[59]]+laps_times[[#This Row],[60]])</f>
        <v>0.15796724537037038</v>
      </c>
      <c r="BR81" s="10">
        <f>IF(ISBLANK(laps_times[[#This Row],[61]]),"DNF",    rounds_cum_time[[#This Row],[60]]+laps_times[[#This Row],[61]])</f>
        <v>0.16100092592592594</v>
      </c>
      <c r="BS81" s="10">
        <f>IF(ISBLANK(laps_times[[#This Row],[62]]),"DNF",    rounds_cum_time[[#This Row],[61]]+laps_times[[#This Row],[62]])</f>
        <v>0.16403449074074075</v>
      </c>
      <c r="BT81" s="10">
        <f>IF(ISBLANK(laps_times[[#This Row],[63]]),"DNF",    rounds_cum_time[[#This Row],[62]]+laps_times[[#This Row],[63]])</f>
        <v>0.16700150462962965</v>
      </c>
    </row>
    <row r="82" spans="2:72" x14ac:dyDescent="0.2">
      <c r="B82" s="5">
        <v>77</v>
      </c>
      <c r="C82" s="1">
        <v>121</v>
      </c>
      <c r="D82" s="1" t="s">
        <v>139</v>
      </c>
      <c r="E82" s="3">
        <v>1965</v>
      </c>
      <c r="F82" s="3" t="s">
        <v>46</v>
      </c>
      <c r="G82" s="3">
        <v>5</v>
      </c>
      <c r="H82" s="1" t="s">
        <v>140</v>
      </c>
      <c r="I82" s="18">
        <v>0.16852847222222223</v>
      </c>
      <c r="J82" s="10">
        <f>laps_times[[#This Row],[1]]</f>
        <v>2.8887731481481477E-3</v>
      </c>
      <c r="K82" s="10">
        <f>IF(ISBLANK(laps_times[[#This Row],[2]]),"DNF",    rounds_cum_time[[#This Row],[1]]+laps_times[[#This Row],[2]])</f>
        <v>5.181597222222222E-3</v>
      </c>
      <c r="L82" s="10">
        <f>IF(ISBLANK(laps_times[[#This Row],[3]]),"DNF",    rounds_cum_time[[#This Row],[2]]+laps_times[[#This Row],[3]])</f>
        <v>7.5184027777777784E-3</v>
      </c>
      <c r="M82" s="10">
        <f>IF(ISBLANK(laps_times[[#This Row],[4]]),"DNF",    rounds_cum_time[[#This Row],[3]]+laps_times[[#This Row],[4]])</f>
        <v>9.8923611111111122E-3</v>
      </c>
      <c r="N82" s="10">
        <f>IF(ISBLANK(laps_times[[#This Row],[5]]),"DNF",    rounds_cum_time[[#This Row],[4]]+laps_times[[#This Row],[5]])</f>
        <v>1.2288425925925927E-2</v>
      </c>
      <c r="O82" s="10">
        <f>IF(ISBLANK(laps_times[[#This Row],[6]]),"DNF",    rounds_cum_time[[#This Row],[5]]+laps_times[[#This Row],[6]])</f>
        <v>1.4686574074074074E-2</v>
      </c>
      <c r="P82" s="10">
        <f>IF(ISBLANK(laps_times[[#This Row],[7]]),"DNF",    rounds_cum_time[[#This Row],[6]]+laps_times[[#This Row],[7]])</f>
        <v>1.7104861111111112E-2</v>
      </c>
      <c r="Q82" s="10">
        <f>IF(ISBLANK(laps_times[[#This Row],[8]]),"DNF",    rounds_cum_time[[#This Row],[7]]+laps_times[[#This Row],[8]])</f>
        <v>1.9505555555555557E-2</v>
      </c>
      <c r="R82" s="10">
        <f>IF(ISBLANK(laps_times[[#This Row],[9]]),"DNF",    rounds_cum_time[[#This Row],[8]]+laps_times[[#This Row],[9]])</f>
        <v>2.2019444444444446E-2</v>
      </c>
      <c r="S82" s="10">
        <f>IF(ISBLANK(laps_times[[#This Row],[10]]),"DNF",    rounds_cum_time[[#This Row],[9]]+laps_times[[#This Row],[10]])</f>
        <v>2.4499305555555555E-2</v>
      </c>
      <c r="T82" s="10">
        <f>IF(ISBLANK(laps_times[[#This Row],[11]]),"DNF",    rounds_cum_time[[#This Row],[10]]+laps_times[[#This Row],[11]])</f>
        <v>2.7028125E-2</v>
      </c>
      <c r="U82" s="10">
        <f>IF(ISBLANK(laps_times[[#This Row],[12]]),"DNF",    rounds_cum_time[[#This Row],[11]]+laps_times[[#This Row],[12]])</f>
        <v>2.9523148148148149E-2</v>
      </c>
      <c r="V82" s="10">
        <f>IF(ISBLANK(laps_times[[#This Row],[13]]),"DNF",    rounds_cum_time[[#This Row],[12]]+laps_times[[#This Row],[13]])</f>
        <v>3.2081134259259257E-2</v>
      </c>
      <c r="W82" s="10">
        <f>IF(ISBLANK(laps_times[[#This Row],[14]]),"DNF",    rounds_cum_time[[#This Row],[13]]+laps_times[[#This Row],[14]])</f>
        <v>3.4712268518518517E-2</v>
      </c>
      <c r="X82" s="10">
        <f>IF(ISBLANK(laps_times[[#This Row],[15]]),"DNF",    rounds_cum_time[[#This Row],[14]]+laps_times[[#This Row],[15]])</f>
        <v>3.7221180555555552E-2</v>
      </c>
      <c r="Y82" s="10">
        <f>IF(ISBLANK(laps_times[[#This Row],[16]]),"DNF",    rounds_cum_time[[#This Row],[15]]+laps_times[[#This Row],[16]])</f>
        <v>3.972083333333333E-2</v>
      </c>
      <c r="Z82" s="10">
        <f>IF(ISBLANK(laps_times[[#This Row],[17]]),"DNF",    rounds_cum_time[[#This Row],[16]]+laps_times[[#This Row],[17]])</f>
        <v>4.238923611111111E-2</v>
      </c>
      <c r="AA82" s="10">
        <f>IF(ISBLANK(laps_times[[#This Row],[18]]),"DNF",    rounds_cum_time[[#This Row],[17]]+laps_times[[#This Row],[18]])</f>
        <v>4.4937962962962964E-2</v>
      </c>
      <c r="AB82" s="10">
        <f>IF(ISBLANK(laps_times[[#This Row],[19]]),"DNF",    rounds_cum_time[[#This Row],[18]]+laps_times[[#This Row],[19]])</f>
        <v>4.7470601851851854E-2</v>
      </c>
      <c r="AC82" s="10">
        <f>IF(ISBLANK(laps_times[[#This Row],[20]]),"DNF",    rounds_cum_time[[#This Row],[19]]+laps_times[[#This Row],[20]])</f>
        <v>4.9974884259259264E-2</v>
      </c>
      <c r="AD82" s="10">
        <f>IF(ISBLANK(laps_times[[#This Row],[21]]),"DNF",    rounds_cum_time[[#This Row],[20]]+laps_times[[#This Row],[21]])</f>
        <v>5.2519675925925928E-2</v>
      </c>
      <c r="AE82" s="10">
        <f>IF(ISBLANK(laps_times[[#This Row],[22]]),"DNF",    rounds_cum_time[[#This Row],[21]]+laps_times[[#This Row],[22]])</f>
        <v>5.5129976851851857E-2</v>
      </c>
      <c r="AF82" s="10">
        <f>IF(ISBLANK(laps_times[[#This Row],[23]]),"DNF",    rounds_cum_time[[#This Row],[22]]+laps_times[[#This Row],[23]])</f>
        <v>5.7853356481481488E-2</v>
      </c>
      <c r="AG82" s="10">
        <f>IF(ISBLANK(laps_times[[#This Row],[24]]),"DNF",    rounds_cum_time[[#This Row],[23]]+laps_times[[#This Row],[24]])</f>
        <v>6.04744212962963E-2</v>
      </c>
      <c r="AH82" s="10">
        <f>IF(ISBLANK(laps_times[[#This Row],[25]]),"DNF",    rounds_cum_time[[#This Row],[24]]+laps_times[[#This Row],[25]])</f>
        <v>6.3158680555555555E-2</v>
      </c>
      <c r="AI82" s="10">
        <f>IF(ISBLANK(laps_times[[#This Row],[26]]),"DNF",    rounds_cum_time[[#This Row],[25]]+laps_times[[#This Row],[26]])</f>
        <v>6.5758217592592594E-2</v>
      </c>
      <c r="AJ82" s="10">
        <f>IF(ISBLANK(laps_times[[#This Row],[27]]),"DNF",    rounds_cum_time[[#This Row],[26]]+laps_times[[#This Row],[27]])</f>
        <v>6.8380439814814814E-2</v>
      </c>
      <c r="AK82" s="10">
        <f>IF(ISBLANK(laps_times[[#This Row],[28]]),"DNF",    rounds_cum_time[[#This Row],[27]]+laps_times[[#This Row],[28]])</f>
        <v>7.1063078703703708E-2</v>
      </c>
      <c r="AL82" s="10">
        <f>IF(ISBLANK(laps_times[[#This Row],[29]]),"DNF",    rounds_cum_time[[#This Row],[28]]+laps_times[[#This Row],[29]])</f>
        <v>7.3782870370370374E-2</v>
      </c>
      <c r="AM82" s="10">
        <f>IF(ISBLANK(laps_times[[#This Row],[30]]),"DNF",    rounds_cum_time[[#This Row],[29]]+laps_times[[#This Row],[30]])</f>
        <v>7.6574768518518521E-2</v>
      </c>
      <c r="AN82" s="10">
        <f>IF(ISBLANK(laps_times[[#This Row],[31]]),"DNF",    rounds_cum_time[[#This Row],[30]]+laps_times[[#This Row],[31]])</f>
        <v>7.9479282407407412E-2</v>
      </c>
      <c r="AO82" s="10">
        <f>IF(ISBLANK(laps_times[[#This Row],[32]]),"DNF",    rounds_cum_time[[#This Row],[31]]+laps_times[[#This Row],[32]])</f>
        <v>8.2104282407407414E-2</v>
      </c>
      <c r="AP82" s="10">
        <f>IF(ISBLANK(laps_times[[#This Row],[33]]),"DNF",    rounds_cum_time[[#This Row],[32]]+laps_times[[#This Row],[33]])</f>
        <v>8.4734722222222225E-2</v>
      </c>
      <c r="AQ82" s="10">
        <f>IF(ISBLANK(laps_times[[#This Row],[34]]),"DNF",    rounds_cum_time[[#This Row],[33]]+laps_times[[#This Row],[34]])</f>
        <v>8.7404861111111121E-2</v>
      </c>
      <c r="AR82" s="10">
        <f>IF(ISBLANK(laps_times[[#This Row],[35]]),"DNF",    rounds_cum_time[[#This Row],[34]]+laps_times[[#This Row],[35]])</f>
        <v>9.0019328703703716E-2</v>
      </c>
      <c r="AS82" s="10">
        <f>IF(ISBLANK(laps_times[[#This Row],[36]]),"DNF",    rounds_cum_time[[#This Row],[35]]+laps_times[[#This Row],[36]])</f>
        <v>9.2677199074074082E-2</v>
      </c>
      <c r="AT82" s="10">
        <f>IF(ISBLANK(laps_times[[#This Row],[37]]),"DNF",    rounds_cum_time[[#This Row],[36]]+laps_times[[#This Row],[37]])</f>
        <v>9.5486458333333343E-2</v>
      </c>
      <c r="AU82" s="10">
        <f>IF(ISBLANK(laps_times[[#This Row],[38]]),"DNF",    rounds_cum_time[[#This Row],[37]]+laps_times[[#This Row],[38]])</f>
        <v>9.7997222222222236E-2</v>
      </c>
      <c r="AV82" s="10">
        <f>IF(ISBLANK(laps_times[[#This Row],[39]]),"DNF",    rounds_cum_time[[#This Row],[38]]+laps_times[[#This Row],[39]])</f>
        <v>0.10059930555555557</v>
      </c>
      <c r="AW82" s="10">
        <f>IF(ISBLANK(laps_times[[#This Row],[40]]),"DNF",    rounds_cum_time[[#This Row],[39]]+laps_times[[#This Row],[40]])</f>
        <v>0.10314814814814817</v>
      </c>
      <c r="AX82" s="10">
        <f>IF(ISBLANK(laps_times[[#This Row],[41]]),"DNF",    rounds_cum_time[[#This Row],[40]]+laps_times[[#This Row],[41]])</f>
        <v>0.10585995370370373</v>
      </c>
      <c r="AY82" s="10">
        <f>IF(ISBLANK(laps_times[[#This Row],[42]]),"DNF",    rounds_cum_time[[#This Row],[41]]+laps_times[[#This Row],[42]])</f>
        <v>0.10840416666666669</v>
      </c>
      <c r="AZ82" s="10">
        <f>IF(ISBLANK(laps_times[[#This Row],[43]]),"DNF",    rounds_cum_time[[#This Row],[42]]+laps_times[[#This Row],[43]])</f>
        <v>0.11104791666666669</v>
      </c>
      <c r="BA82" s="10">
        <f>IF(ISBLANK(laps_times[[#This Row],[44]]),"DNF",    rounds_cum_time[[#This Row],[43]]+laps_times[[#This Row],[44]])</f>
        <v>0.11367442129629632</v>
      </c>
      <c r="BB82" s="10">
        <f>IF(ISBLANK(laps_times[[#This Row],[45]]),"DNF",    rounds_cum_time[[#This Row],[44]]+laps_times[[#This Row],[45]])</f>
        <v>0.11623622685185188</v>
      </c>
      <c r="BC82" s="10">
        <f>IF(ISBLANK(laps_times[[#This Row],[46]]),"DNF",    rounds_cum_time[[#This Row],[45]]+laps_times[[#This Row],[46]])</f>
        <v>0.11937013888888892</v>
      </c>
      <c r="BD82" s="10">
        <f>IF(ISBLANK(laps_times[[#This Row],[47]]),"DNF",    rounds_cum_time[[#This Row],[46]]+laps_times[[#This Row],[47]])</f>
        <v>0.12204884259259262</v>
      </c>
      <c r="BE82" s="10">
        <f>IF(ISBLANK(laps_times[[#This Row],[48]]),"DNF",    rounds_cum_time[[#This Row],[47]]+laps_times[[#This Row],[48]])</f>
        <v>0.12460775462962966</v>
      </c>
      <c r="BF82" s="10">
        <f>IF(ISBLANK(laps_times[[#This Row],[49]]),"DNF",    rounds_cum_time[[#This Row],[48]]+laps_times[[#This Row],[49]])</f>
        <v>0.12714780092592595</v>
      </c>
      <c r="BG82" s="10">
        <f>IF(ISBLANK(laps_times[[#This Row],[50]]),"DNF",    rounds_cum_time[[#This Row],[49]]+laps_times[[#This Row],[50]])</f>
        <v>0.13007800925925928</v>
      </c>
      <c r="BH82" s="10">
        <f>IF(ISBLANK(laps_times[[#This Row],[51]]),"DNF",    rounds_cum_time[[#This Row],[50]]+laps_times[[#This Row],[51]])</f>
        <v>0.13267106481481483</v>
      </c>
      <c r="BI82" s="10">
        <f>IF(ISBLANK(laps_times[[#This Row],[52]]),"DNF",    rounds_cum_time[[#This Row],[51]]+laps_times[[#This Row],[52]])</f>
        <v>0.13537847222222224</v>
      </c>
      <c r="BJ82" s="10">
        <f>IF(ISBLANK(laps_times[[#This Row],[53]]),"DNF",    rounds_cum_time[[#This Row],[52]]+laps_times[[#This Row],[53]])</f>
        <v>0.13814895833333335</v>
      </c>
      <c r="BK82" s="10">
        <f>IF(ISBLANK(laps_times[[#This Row],[54]]),"DNF",    rounds_cum_time[[#This Row],[53]]+laps_times[[#This Row],[54]])</f>
        <v>0.14096145833333334</v>
      </c>
      <c r="BL82" s="10">
        <f>IF(ISBLANK(laps_times[[#This Row],[55]]),"DNF",    rounds_cum_time[[#This Row],[54]]+laps_times[[#This Row],[55]])</f>
        <v>0.14365115740740741</v>
      </c>
      <c r="BM82" s="10">
        <f>IF(ISBLANK(laps_times[[#This Row],[56]]),"DNF",    rounds_cum_time[[#This Row],[55]]+laps_times[[#This Row],[56]])</f>
        <v>0.1463193287037037</v>
      </c>
      <c r="BN82" s="10">
        <f>IF(ISBLANK(laps_times[[#This Row],[57]]),"DNF",    rounds_cum_time[[#This Row],[56]]+laps_times[[#This Row],[57]])</f>
        <v>0.14919016203703703</v>
      </c>
      <c r="BO82" s="10">
        <f>IF(ISBLANK(laps_times[[#This Row],[58]]),"DNF",    rounds_cum_time[[#This Row],[57]]+laps_times[[#This Row],[58]])</f>
        <v>0.15214988425925924</v>
      </c>
      <c r="BP82" s="10">
        <f>IF(ISBLANK(laps_times[[#This Row],[59]]),"DNF",    rounds_cum_time[[#This Row],[58]]+laps_times[[#This Row],[59]])</f>
        <v>0.15524224537037035</v>
      </c>
      <c r="BQ82" s="10">
        <f>IF(ISBLANK(laps_times[[#This Row],[60]]),"DNF",    rounds_cum_time[[#This Row],[59]]+laps_times[[#This Row],[60]])</f>
        <v>0.1585741898148148</v>
      </c>
      <c r="BR82" s="10">
        <f>IF(ISBLANK(laps_times[[#This Row],[61]]),"DNF",    rounds_cum_time[[#This Row],[60]]+laps_times[[#This Row],[61]])</f>
        <v>0.16265694444444442</v>
      </c>
      <c r="BS82" s="10">
        <f>IF(ISBLANK(laps_times[[#This Row],[62]]),"DNF",    rounds_cum_time[[#This Row],[61]]+laps_times[[#This Row],[62]])</f>
        <v>0.16566956018518517</v>
      </c>
      <c r="BT82" s="10">
        <f>IF(ISBLANK(laps_times[[#This Row],[63]]),"DNF",    rounds_cum_time[[#This Row],[62]]+laps_times[[#This Row],[63]])</f>
        <v>0.16852858796296294</v>
      </c>
    </row>
    <row r="83" spans="2:72" x14ac:dyDescent="0.2">
      <c r="B83" s="5">
        <v>78</v>
      </c>
      <c r="C83" s="1">
        <v>61</v>
      </c>
      <c r="D83" s="1" t="s">
        <v>141</v>
      </c>
      <c r="E83" s="3">
        <v>1949</v>
      </c>
      <c r="F83" s="3" t="s">
        <v>64</v>
      </c>
      <c r="G83" s="3">
        <v>6</v>
      </c>
      <c r="H83" s="1" t="s">
        <v>142</v>
      </c>
      <c r="I83" s="18">
        <v>0.16939583333333333</v>
      </c>
      <c r="J83" s="10">
        <f>laps_times[[#This Row],[1]]</f>
        <v>2.880555555555555E-3</v>
      </c>
      <c r="K83" s="10">
        <f>IF(ISBLANK(laps_times[[#This Row],[2]]),"DNF",    rounds_cum_time[[#This Row],[1]]+laps_times[[#This Row],[2]])</f>
        <v>5.1944444444444442E-3</v>
      </c>
      <c r="L83" s="10">
        <f>IF(ISBLANK(laps_times[[#This Row],[3]]),"DNF",    rounds_cum_time[[#This Row],[2]]+laps_times[[#This Row],[3]])</f>
        <v>7.5407407407407402E-3</v>
      </c>
      <c r="M83" s="10">
        <f>IF(ISBLANK(laps_times[[#This Row],[4]]),"DNF",    rounds_cum_time[[#This Row],[3]]+laps_times[[#This Row],[4]])</f>
        <v>9.9171296296296299E-3</v>
      </c>
      <c r="N83" s="10">
        <f>IF(ISBLANK(laps_times[[#This Row],[5]]),"DNF",    rounds_cum_time[[#This Row],[4]]+laps_times[[#This Row],[5]])</f>
        <v>1.2306712962962964E-2</v>
      </c>
      <c r="O83" s="10">
        <f>IF(ISBLANK(laps_times[[#This Row],[6]]),"DNF",    rounds_cum_time[[#This Row],[5]]+laps_times[[#This Row],[6]])</f>
        <v>1.4712268518518519E-2</v>
      </c>
      <c r="P83" s="10">
        <f>IF(ISBLANK(laps_times[[#This Row],[7]]),"DNF",    rounds_cum_time[[#This Row],[6]]+laps_times[[#This Row],[7]])</f>
        <v>1.7119907407407407E-2</v>
      </c>
      <c r="Q83" s="10">
        <f>IF(ISBLANK(laps_times[[#This Row],[8]]),"DNF",    rounds_cum_time[[#This Row],[7]]+laps_times[[#This Row],[8]])</f>
        <v>1.9536458333333333E-2</v>
      </c>
      <c r="R83" s="10">
        <f>IF(ISBLANK(laps_times[[#This Row],[9]]),"DNF",    rounds_cum_time[[#This Row],[8]]+laps_times[[#This Row],[9]])</f>
        <v>2.2024652777777778E-2</v>
      </c>
      <c r="S83" s="10">
        <f>IF(ISBLANK(laps_times[[#This Row],[10]]),"DNF",    rounds_cum_time[[#This Row],[9]]+laps_times[[#This Row],[10]])</f>
        <v>2.4450462962962966E-2</v>
      </c>
      <c r="T83" s="10">
        <f>IF(ISBLANK(laps_times[[#This Row],[11]]),"DNF",    rounds_cum_time[[#This Row],[10]]+laps_times[[#This Row],[11]])</f>
        <v>2.6845486111111115E-2</v>
      </c>
      <c r="U83" s="10">
        <f>IF(ISBLANK(laps_times[[#This Row],[12]]),"DNF",    rounds_cum_time[[#This Row],[11]]+laps_times[[#This Row],[12]])</f>
        <v>2.9349189814814818E-2</v>
      </c>
      <c r="V83" s="10">
        <f>IF(ISBLANK(laps_times[[#This Row],[13]]),"DNF",    rounds_cum_time[[#This Row],[12]]+laps_times[[#This Row],[13]])</f>
        <v>3.1720023148148153E-2</v>
      </c>
      <c r="W83" s="10">
        <f>IF(ISBLANK(laps_times[[#This Row],[14]]),"DNF",    rounds_cum_time[[#This Row],[13]]+laps_times[[#This Row],[14]])</f>
        <v>3.41462962962963E-2</v>
      </c>
      <c r="X83" s="10">
        <f>IF(ISBLANK(laps_times[[#This Row],[15]]),"DNF",    rounds_cum_time[[#This Row],[14]]+laps_times[[#This Row],[15]])</f>
        <v>3.6932060185185189E-2</v>
      </c>
      <c r="Y83" s="10">
        <f>IF(ISBLANK(laps_times[[#This Row],[16]]),"DNF",    rounds_cum_time[[#This Row],[15]]+laps_times[[#This Row],[16]])</f>
        <v>3.9350925925925928E-2</v>
      </c>
      <c r="Z83" s="10">
        <f>IF(ISBLANK(laps_times[[#This Row],[17]]),"DNF",    rounds_cum_time[[#This Row],[16]]+laps_times[[#This Row],[17]])</f>
        <v>4.1781828703703706E-2</v>
      </c>
      <c r="AA83" s="10">
        <f>IF(ISBLANK(laps_times[[#This Row],[18]]),"DNF",    rounds_cum_time[[#This Row],[17]]+laps_times[[#This Row],[18]])</f>
        <v>4.4239583333333339E-2</v>
      </c>
      <c r="AB83" s="10">
        <f>IF(ISBLANK(laps_times[[#This Row],[19]]),"DNF",    rounds_cum_time[[#This Row],[18]]+laps_times[[#This Row],[19]])</f>
        <v>4.6719675925925935E-2</v>
      </c>
      <c r="AC83" s="10">
        <f>IF(ISBLANK(laps_times[[#This Row],[20]]),"DNF",    rounds_cum_time[[#This Row],[19]]+laps_times[[#This Row],[20]])</f>
        <v>4.9241087962962969E-2</v>
      </c>
      <c r="AD83" s="10">
        <f>IF(ISBLANK(laps_times[[#This Row],[21]]),"DNF",    rounds_cum_time[[#This Row],[20]]+laps_times[[#This Row],[21]])</f>
        <v>5.2115856481481489E-2</v>
      </c>
      <c r="AE83" s="10">
        <f>IF(ISBLANK(laps_times[[#This Row],[22]]),"DNF",    rounds_cum_time[[#This Row],[21]]+laps_times[[#This Row],[22]])</f>
        <v>5.4558217592592599E-2</v>
      </c>
      <c r="AF83" s="10">
        <f>IF(ISBLANK(laps_times[[#This Row],[23]]),"DNF",    rounds_cum_time[[#This Row],[22]]+laps_times[[#This Row],[23]])</f>
        <v>5.7014930555555565E-2</v>
      </c>
      <c r="AG83" s="10">
        <f>IF(ISBLANK(laps_times[[#This Row],[24]]),"DNF",    rounds_cum_time[[#This Row],[23]]+laps_times[[#This Row],[24]])</f>
        <v>5.9531597222222232E-2</v>
      </c>
      <c r="AH83" s="10">
        <f>IF(ISBLANK(laps_times[[#This Row],[25]]),"DNF",    rounds_cum_time[[#This Row],[24]]+laps_times[[#This Row],[25]])</f>
        <v>6.2056134259259273E-2</v>
      </c>
      <c r="AI83" s="10">
        <f>IF(ISBLANK(laps_times[[#This Row],[26]]),"DNF",    rounds_cum_time[[#This Row],[25]]+laps_times[[#This Row],[26]])</f>
        <v>6.466608796296297E-2</v>
      </c>
      <c r="AJ83" s="10">
        <f>IF(ISBLANK(laps_times[[#This Row],[27]]),"DNF",    rounds_cum_time[[#This Row],[26]]+laps_times[[#This Row],[27]])</f>
        <v>6.723263888888889E-2</v>
      </c>
      <c r="AK83" s="10">
        <f>IF(ISBLANK(laps_times[[#This Row],[28]]),"DNF",    rounds_cum_time[[#This Row],[27]]+laps_times[[#This Row],[28]])</f>
        <v>7.0091782407407405E-2</v>
      </c>
      <c r="AL83" s="10">
        <f>IF(ISBLANK(laps_times[[#This Row],[29]]),"DNF",    rounds_cum_time[[#This Row],[28]]+laps_times[[#This Row],[29]])</f>
        <v>7.2692476851851845E-2</v>
      </c>
      <c r="AM83" s="10">
        <f>IF(ISBLANK(laps_times[[#This Row],[30]]),"DNF",    rounds_cum_time[[#This Row],[29]]+laps_times[[#This Row],[30]])</f>
        <v>7.5307870370370358E-2</v>
      </c>
      <c r="AN83" s="10">
        <f>IF(ISBLANK(laps_times[[#This Row],[31]]),"DNF",    rounds_cum_time[[#This Row],[30]]+laps_times[[#This Row],[31]])</f>
        <v>7.8120023148148143E-2</v>
      </c>
      <c r="AO83" s="10">
        <f>IF(ISBLANK(laps_times[[#This Row],[32]]),"DNF",    rounds_cum_time[[#This Row],[31]]+laps_times[[#This Row],[32]])</f>
        <v>8.0763773148148144E-2</v>
      </c>
      <c r="AP83" s="10">
        <f>IF(ISBLANK(laps_times[[#This Row],[33]]),"DNF",    rounds_cum_time[[#This Row],[32]]+laps_times[[#This Row],[33]])</f>
        <v>8.4315856481481474E-2</v>
      </c>
      <c r="AQ83" s="10">
        <f>IF(ISBLANK(laps_times[[#This Row],[34]]),"DNF",    rounds_cum_time[[#This Row],[33]]+laps_times[[#This Row],[34]])</f>
        <v>8.6964120370370365E-2</v>
      </c>
      <c r="AR83" s="10">
        <f>IF(ISBLANK(laps_times[[#This Row],[35]]),"DNF",    rounds_cum_time[[#This Row],[34]]+laps_times[[#This Row],[35]])</f>
        <v>8.9731134259259257E-2</v>
      </c>
      <c r="AS83" s="10">
        <f>IF(ISBLANK(laps_times[[#This Row],[36]]),"DNF",    rounds_cum_time[[#This Row],[35]]+laps_times[[#This Row],[36]])</f>
        <v>9.2580671296296296E-2</v>
      </c>
      <c r="AT83" s="10">
        <f>IF(ISBLANK(laps_times[[#This Row],[37]]),"DNF",    rounds_cum_time[[#This Row],[36]]+laps_times[[#This Row],[37]])</f>
        <v>9.5388888888888884E-2</v>
      </c>
      <c r="AU83" s="10">
        <f>IF(ISBLANK(laps_times[[#This Row],[38]]),"DNF",    rounds_cum_time[[#This Row],[37]]+laps_times[[#This Row],[38]])</f>
        <v>9.8256597222222214E-2</v>
      </c>
      <c r="AV83" s="10">
        <f>IF(ISBLANK(laps_times[[#This Row],[39]]),"DNF",    rounds_cum_time[[#This Row],[38]]+laps_times[[#This Row],[39]])</f>
        <v>0.10133009259259258</v>
      </c>
      <c r="AW83" s="10">
        <f>IF(ISBLANK(laps_times[[#This Row],[40]]),"DNF",    rounds_cum_time[[#This Row],[39]]+laps_times[[#This Row],[40]])</f>
        <v>0.1044079861111111</v>
      </c>
      <c r="AX83" s="10">
        <f>IF(ISBLANK(laps_times[[#This Row],[41]]),"DNF",    rounds_cum_time[[#This Row],[40]]+laps_times[[#This Row],[41]])</f>
        <v>0.10730613425925925</v>
      </c>
      <c r="AY83" s="10">
        <f>IF(ISBLANK(laps_times[[#This Row],[42]]),"DNF",    rounds_cum_time[[#This Row],[41]]+laps_times[[#This Row],[42]])</f>
        <v>0.11022037037037036</v>
      </c>
      <c r="AZ83" s="10">
        <f>IF(ISBLANK(laps_times[[#This Row],[43]]),"DNF",    rounds_cum_time[[#This Row],[42]]+laps_times[[#This Row],[43]])</f>
        <v>0.11303020833333333</v>
      </c>
      <c r="BA83" s="10">
        <f>IF(ISBLANK(laps_times[[#This Row],[44]]),"DNF",    rounds_cum_time[[#This Row],[43]]+laps_times[[#This Row],[44]])</f>
        <v>0.11586712962962963</v>
      </c>
      <c r="BB83" s="10">
        <f>IF(ISBLANK(laps_times[[#This Row],[45]]),"DNF",    rounds_cum_time[[#This Row],[44]]+laps_times[[#This Row],[45]])</f>
        <v>0.11888831018518518</v>
      </c>
      <c r="BC83" s="10">
        <f>IF(ISBLANK(laps_times[[#This Row],[46]]),"DNF",    rounds_cum_time[[#This Row],[45]]+laps_times[[#This Row],[46]])</f>
        <v>0.1223613425925926</v>
      </c>
      <c r="BD83" s="10">
        <f>IF(ISBLANK(laps_times[[#This Row],[47]]),"DNF",    rounds_cum_time[[#This Row],[46]]+laps_times[[#This Row],[47]])</f>
        <v>0.12515914351851853</v>
      </c>
      <c r="BE83" s="10">
        <f>IF(ISBLANK(laps_times[[#This Row],[48]]),"DNF",    rounds_cum_time[[#This Row],[47]]+laps_times[[#This Row],[48]])</f>
        <v>0.12794988425925927</v>
      </c>
      <c r="BF83" s="10">
        <f>IF(ISBLANK(laps_times[[#This Row],[49]]),"DNF",    rounds_cum_time[[#This Row],[48]]+laps_times[[#This Row],[49]])</f>
        <v>0.13081180555555555</v>
      </c>
      <c r="BG83" s="10">
        <f>IF(ISBLANK(laps_times[[#This Row],[50]]),"DNF",    rounds_cum_time[[#This Row],[49]]+laps_times[[#This Row],[50]])</f>
        <v>0.13355115740740739</v>
      </c>
      <c r="BH83" s="10">
        <f>IF(ISBLANK(laps_times[[#This Row],[51]]),"DNF",    rounds_cum_time[[#This Row],[50]]+laps_times[[#This Row],[51]])</f>
        <v>0.13634259259259257</v>
      </c>
      <c r="BI83" s="10">
        <f>IF(ISBLANK(laps_times[[#This Row],[52]]),"DNF",    rounds_cum_time[[#This Row],[51]]+laps_times[[#This Row],[52]])</f>
        <v>0.13907280092592592</v>
      </c>
      <c r="BJ83" s="10">
        <f>IF(ISBLANK(laps_times[[#This Row],[53]]),"DNF",    rounds_cum_time[[#This Row],[52]]+laps_times[[#This Row],[53]])</f>
        <v>0.14183402777777776</v>
      </c>
      <c r="BK83" s="10">
        <f>IF(ISBLANK(laps_times[[#This Row],[54]]),"DNF",    rounds_cum_time[[#This Row],[53]]+laps_times[[#This Row],[54]])</f>
        <v>0.14436990740740738</v>
      </c>
      <c r="BL83" s="10">
        <f>IF(ISBLANK(laps_times[[#This Row],[55]]),"DNF",    rounds_cum_time[[#This Row],[54]]+laps_times[[#This Row],[55]])</f>
        <v>0.14701840277777775</v>
      </c>
      <c r="BM83" s="10">
        <f>IF(ISBLANK(laps_times[[#This Row],[56]]),"DNF",    rounds_cum_time[[#This Row],[55]]+laps_times[[#This Row],[56]])</f>
        <v>0.14974340277777776</v>
      </c>
      <c r="BN83" s="10">
        <f>IF(ISBLANK(laps_times[[#This Row],[57]]),"DNF",    rounds_cum_time[[#This Row],[56]]+laps_times[[#This Row],[57]])</f>
        <v>0.15246805555555554</v>
      </c>
      <c r="BO83" s="10">
        <f>IF(ISBLANK(laps_times[[#This Row],[58]]),"DNF",    rounds_cum_time[[#This Row],[57]]+laps_times[[#This Row],[58]])</f>
        <v>0.15518298611111109</v>
      </c>
      <c r="BP83" s="10">
        <f>IF(ISBLANK(laps_times[[#This Row],[59]]),"DNF",    rounds_cum_time[[#This Row],[58]]+laps_times[[#This Row],[59]])</f>
        <v>0.15798703703703701</v>
      </c>
      <c r="BQ83" s="10">
        <f>IF(ISBLANK(laps_times[[#This Row],[60]]),"DNF",    rounds_cum_time[[#This Row],[59]]+laps_times[[#This Row],[60]])</f>
        <v>0.16092928240740739</v>
      </c>
      <c r="BR83" s="10">
        <f>IF(ISBLANK(laps_times[[#This Row],[61]]),"DNF",    rounds_cum_time[[#This Row],[60]]+laps_times[[#This Row],[61]])</f>
        <v>0.16384201388888889</v>
      </c>
      <c r="BS83" s="10">
        <f>IF(ISBLANK(laps_times[[#This Row],[62]]),"DNF",    rounds_cum_time[[#This Row],[61]]+laps_times[[#This Row],[62]])</f>
        <v>0.1666806712962963</v>
      </c>
      <c r="BT83" s="10">
        <f>IF(ISBLANK(laps_times[[#This Row],[63]]),"DNF",    rounds_cum_time[[#This Row],[62]]+laps_times[[#This Row],[63]])</f>
        <v>0.16939618055555555</v>
      </c>
    </row>
    <row r="84" spans="2:72" x14ac:dyDescent="0.2">
      <c r="B84" s="5">
        <v>79</v>
      </c>
      <c r="C84" s="1">
        <v>82</v>
      </c>
      <c r="D84" s="1" t="s">
        <v>143</v>
      </c>
      <c r="E84" s="3">
        <v>1964</v>
      </c>
      <c r="F84" s="3" t="s">
        <v>38</v>
      </c>
      <c r="G84" s="3">
        <v>13</v>
      </c>
      <c r="H84" s="1" t="s">
        <v>24</v>
      </c>
      <c r="I84" s="18">
        <v>0.16988495370370371</v>
      </c>
      <c r="J84" s="10">
        <f>laps_times[[#This Row],[1]]</f>
        <v>2.6811342592592594E-3</v>
      </c>
      <c r="K84" s="10">
        <f>IF(ISBLANK(laps_times[[#This Row],[2]]),"DNF",    rounds_cum_time[[#This Row],[1]]+laps_times[[#This Row],[2]])</f>
        <v>4.9190972222222223E-3</v>
      </c>
      <c r="L84" s="10">
        <f>IF(ISBLANK(laps_times[[#This Row],[3]]),"DNF",    rounds_cum_time[[#This Row],[2]]+laps_times[[#This Row],[3]])</f>
        <v>7.1921296296296299E-3</v>
      </c>
      <c r="M84" s="10">
        <f>IF(ISBLANK(laps_times[[#This Row],[4]]),"DNF",    rounds_cum_time[[#This Row],[3]]+laps_times[[#This Row],[4]])</f>
        <v>9.4710648148148158E-3</v>
      </c>
      <c r="N84" s="10">
        <f>IF(ISBLANK(laps_times[[#This Row],[5]]),"DNF",    rounds_cum_time[[#This Row],[4]]+laps_times[[#This Row],[5]])</f>
        <v>1.1750115740740742E-2</v>
      </c>
      <c r="O84" s="10">
        <f>IF(ISBLANK(laps_times[[#This Row],[6]]),"DNF",    rounds_cum_time[[#This Row],[5]]+laps_times[[#This Row],[6]])</f>
        <v>1.4041666666666668E-2</v>
      </c>
      <c r="P84" s="10">
        <f>IF(ISBLANK(laps_times[[#This Row],[7]]),"DNF",    rounds_cum_time[[#This Row],[6]]+laps_times[[#This Row],[7]])</f>
        <v>1.6368171296296297E-2</v>
      </c>
      <c r="Q84" s="10">
        <f>IF(ISBLANK(laps_times[[#This Row],[8]]),"DNF",    rounds_cum_time[[#This Row],[7]]+laps_times[[#This Row],[8]])</f>
        <v>1.8711342592592592E-2</v>
      </c>
      <c r="R84" s="10">
        <f>IF(ISBLANK(laps_times[[#This Row],[9]]),"DNF",    rounds_cum_time[[#This Row],[8]]+laps_times[[#This Row],[9]])</f>
        <v>2.1056249999999999E-2</v>
      </c>
      <c r="S84" s="10">
        <f>IF(ISBLANK(laps_times[[#This Row],[10]]),"DNF",    rounds_cum_time[[#This Row],[9]]+laps_times[[#This Row],[10]])</f>
        <v>2.3362847222222219E-2</v>
      </c>
      <c r="T84" s="10">
        <f>IF(ISBLANK(laps_times[[#This Row],[11]]),"DNF",    rounds_cum_time[[#This Row],[10]]+laps_times[[#This Row],[11]])</f>
        <v>2.5665740740740739E-2</v>
      </c>
      <c r="U84" s="10">
        <f>IF(ISBLANK(laps_times[[#This Row],[12]]),"DNF",    rounds_cum_time[[#This Row],[11]]+laps_times[[#This Row],[12]])</f>
        <v>2.8024074074074073E-2</v>
      </c>
      <c r="V84" s="10">
        <f>IF(ISBLANK(laps_times[[#This Row],[13]]),"DNF",    rounds_cum_time[[#This Row],[12]]+laps_times[[#This Row],[13]])</f>
        <v>3.0343981481481479E-2</v>
      </c>
      <c r="W84" s="10">
        <f>IF(ISBLANK(laps_times[[#This Row],[14]]),"DNF",    rounds_cum_time[[#This Row],[13]]+laps_times[[#This Row],[14]])</f>
        <v>3.2761111111111109E-2</v>
      </c>
      <c r="X84" s="10">
        <f>IF(ISBLANK(laps_times[[#This Row],[15]]),"DNF",    rounds_cum_time[[#This Row],[14]]+laps_times[[#This Row],[15]])</f>
        <v>3.5199652777777778E-2</v>
      </c>
      <c r="Y84" s="10">
        <f>IF(ISBLANK(laps_times[[#This Row],[16]]),"DNF",    rounds_cum_time[[#This Row],[15]]+laps_times[[#This Row],[16]])</f>
        <v>3.7618518518518516E-2</v>
      </c>
      <c r="Z84" s="10">
        <f>IF(ISBLANK(laps_times[[#This Row],[17]]),"DNF",    rounds_cum_time[[#This Row],[16]]+laps_times[[#This Row],[17]])</f>
        <v>4.0107407407407404E-2</v>
      </c>
      <c r="AA84" s="10">
        <f>IF(ISBLANK(laps_times[[#This Row],[18]]),"DNF",    rounds_cum_time[[#This Row],[17]]+laps_times[[#This Row],[18]])</f>
        <v>4.2489236111111106E-2</v>
      </c>
      <c r="AB84" s="10">
        <f>IF(ISBLANK(laps_times[[#This Row],[19]]),"DNF",    rounds_cum_time[[#This Row],[18]]+laps_times[[#This Row],[19]])</f>
        <v>4.4859374999999993E-2</v>
      </c>
      <c r="AC84" s="10">
        <f>IF(ISBLANK(laps_times[[#This Row],[20]]),"DNF",    rounds_cum_time[[#This Row],[19]]+laps_times[[#This Row],[20]])</f>
        <v>4.7385300925925918E-2</v>
      </c>
      <c r="AD84" s="10">
        <f>IF(ISBLANK(laps_times[[#This Row],[21]]),"DNF",    rounds_cum_time[[#This Row],[20]]+laps_times[[#This Row],[21]])</f>
        <v>4.979317129629629E-2</v>
      </c>
      <c r="AE84" s="10">
        <f>IF(ISBLANK(laps_times[[#This Row],[22]]),"DNF",    rounds_cum_time[[#This Row],[21]]+laps_times[[#This Row],[22]])</f>
        <v>5.2223148148148144E-2</v>
      </c>
      <c r="AF84" s="10">
        <f>IF(ISBLANK(laps_times[[#This Row],[23]]),"DNF",    rounds_cum_time[[#This Row],[22]]+laps_times[[#This Row],[23]])</f>
        <v>5.4676504629629627E-2</v>
      </c>
      <c r="AG84" s="10">
        <f>IF(ISBLANK(laps_times[[#This Row],[24]]),"DNF",    rounds_cum_time[[#This Row],[23]]+laps_times[[#This Row],[24]])</f>
        <v>5.7192939814814811E-2</v>
      </c>
      <c r="AH84" s="10">
        <f>IF(ISBLANK(laps_times[[#This Row],[25]]),"DNF",    rounds_cum_time[[#This Row],[24]]+laps_times[[#This Row],[25]])</f>
        <v>5.9918055555555551E-2</v>
      </c>
      <c r="AI84" s="10">
        <f>IF(ISBLANK(laps_times[[#This Row],[26]]),"DNF",    rounds_cum_time[[#This Row],[25]]+laps_times[[#This Row],[26]])</f>
        <v>6.2381481481481475E-2</v>
      </c>
      <c r="AJ84" s="10">
        <f>IF(ISBLANK(laps_times[[#This Row],[27]]),"DNF",    rounds_cum_time[[#This Row],[26]]+laps_times[[#This Row],[27]])</f>
        <v>6.4895023148148143E-2</v>
      </c>
      <c r="AK84" s="10">
        <f>IF(ISBLANK(laps_times[[#This Row],[28]]),"DNF",    rounds_cum_time[[#This Row],[27]]+laps_times[[#This Row],[28]])</f>
        <v>6.7506481481481473E-2</v>
      </c>
      <c r="AL84" s="10">
        <f>IF(ISBLANK(laps_times[[#This Row],[29]]),"DNF",    rounds_cum_time[[#This Row],[28]]+laps_times[[#This Row],[29]])</f>
        <v>7.0065277777777768E-2</v>
      </c>
      <c r="AM84" s="10">
        <f>IF(ISBLANK(laps_times[[#This Row],[30]]),"DNF",    rounds_cum_time[[#This Row],[29]]+laps_times[[#This Row],[30]])</f>
        <v>7.2620833333333329E-2</v>
      </c>
      <c r="AN84" s="10">
        <f>IF(ISBLANK(laps_times[[#This Row],[31]]),"DNF",    rounds_cum_time[[#This Row],[30]]+laps_times[[#This Row],[31]])</f>
        <v>7.5178703703703706E-2</v>
      </c>
      <c r="AO84" s="10">
        <f>IF(ISBLANK(laps_times[[#This Row],[32]]),"DNF",    rounds_cum_time[[#This Row],[31]]+laps_times[[#This Row],[32]])</f>
        <v>7.7843055555555554E-2</v>
      </c>
      <c r="AP84" s="10">
        <f>IF(ISBLANK(laps_times[[#This Row],[33]]),"DNF",    rounds_cum_time[[#This Row],[32]]+laps_times[[#This Row],[33]])</f>
        <v>8.0501504629629628E-2</v>
      </c>
      <c r="AQ84" s="10">
        <f>IF(ISBLANK(laps_times[[#This Row],[34]]),"DNF",    rounds_cum_time[[#This Row],[33]]+laps_times[[#This Row],[34]])</f>
        <v>8.3282638888888885E-2</v>
      </c>
      <c r="AR84" s="10">
        <f>IF(ISBLANK(laps_times[[#This Row],[35]]),"DNF",    rounds_cum_time[[#This Row],[34]]+laps_times[[#This Row],[35]])</f>
        <v>8.6052430555555559E-2</v>
      </c>
      <c r="AS84" s="10">
        <f>IF(ISBLANK(laps_times[[#This Row],[36]]),"DNF",    rounds_cum_time[[#This Row],[35]]+laps_times[[#This Row],[36]])</f>
        <v>8.8660300925925931E-2</v>
      </c>
      <c r="AT84" s="10">
        <f>IF(ISBLANK(laps_times[[#This Row],[37]]),"DNF",    rounds_cum_time[[#This Row],[36]]+laps_times[[#This Row],[37]])</f>
        <v>9.1354513888888891E-2</v>
      </c>
      <c r="AU84" s="10">
        <f>IF(ISBLANK(laps_times[[#This Row],[38]]),"DNF",    rounds_cum_time[[#This Row],[37]]+laps_times[[#This Row],[38]])</f>
        <v>9.4083796296296304E-2</v>
      </c>
      <c r="AV84" s="10">
        <f>IF(ISBLANK(laps_times[[#This Row],[39]]),"DNF",    rounds_cum_time[[#This Row],[38]]+laps_times[[#This Row],[39]])</f>
        <v>9.6860185185185188E-2</v>
      </c>
      <c r="AW84" s="10">
        <f>IF(ISBLANK(laps_times[[#This Row],[40]]),"DNF",    rounds_cum_time[[#This Row],[39]]+laps_times[[#This Row],[40]])</f>
        <v>0.1000082175925926</v>
      </c>
      <c r="AX84" s="10">
        <f>IF(ISBLANK(laps_times[[#This Row],[41]]),"DNF",    rounds_cum_time[[#This Row],[40]]+laps_times[[#This Row],[41]])</f>
        <v>0.10302453703703704</v>
      </c>
      <c r="AY84" s="10">
        <f>IF(ISBLANK(laps_times[[#This Row],[42]]),"DNF",    rounds_cum_time[[#This Row],[41]]+laps_times[[#This Row],[42]])</f>
        <v>0.10596180555555555</v>
      </c>
      <c r="AZ84" s="10">
        <f>IF(ISBLANK(laps_times[[#This Row],[43]]),"DNF",    rounds_cum_time[[#This Row],[42]]+laps_times[[#This Row],[43]])</f>
        <v>0.10881469907407407</v>
      </c>
      <c r="BA84" s="10">
        <f>IF(ISBLANK(laps_times[[#This Row],[44]]),"DNF",    rounds_cum_time[[#This Row],[43]]+laps_times[[#This Row],[44]])</f>
        <v>0.11159074074074074</v>
      </c>
      <c r="BB84" s="10">
        <f>IF(ISBLANK(laps_times[[#This Row],[45]]),"DNF",    rounds_cum_time[[#This Row],[44]]+laps_times[[#This Row],[45]])</f>
        <v>0.11440891203703704</v>
      </c>
      <c r="BC84" s="10">
        <f>IF(ISBLANK(laps_times[[#This Row],[46]]),"DNF",    rounds_cum_time[[#This Row],[45]]+laps_times[[#This Row],[46]])</f>
        <v>0.11806377314814816</v>
      </c>
      <c r="BD84" s="10">
        <f>IF(ISBLANK(laps_times[[#This Row],[47]]),"DNF",    rounds_cum_time[[#This Row],[46]]+laps_times[[#This Row],[47]])</f>
        <v>0.12095567129629631</v>
      </c>
      <c r="BE84" s="10">
        <f>IF(ISBLANK(laps_times[[#This Row],[48]]),"DNF",    rounds_cum_time[[#This Row],[47]]+laps_times[[#This Row],[48]])</f>
        <v>0.12391655092592593</v>
      </c>
      <c r="BF84" s="10">
        <f>IF(ISBLANK(laps_times[[#This Row],[49]]),"DNF",    rounds_cum_time[[#This Row],[48]]+laps_times[[#This Row],[49]])</f>
        <v>0.12679166666666666</v>
      </c>
      <c r="BG84" s="10">
        <f>IF(ISBLANK(laps_times[[#This Row],[50]]),"DNF",    rounds_cum_time[[#This Row],[49]]+laps_times[[#This Row],[50]])</f>
        <v>0.12968344907407406</v>
      </c>
      <c r="BH84" s="10">
        <f>IF(ISBLANK(laps_times[[#This Row],[51]]),"DNF",    rounds_cum_time[[#This Row],[50]]+laps_times[[#This Row],[51]])</f>
        <v>0.13347569444444443</v>
      </c>
      <c r="BI84" s="10">
        <f>IF(ISBLANK(laps_times[[#This Row],[52]]),"DNF",    rounds_cum_time[[#This Row],[51]]+laps_times[[#This Row],[52]])</f>
        <v>0.1378472222222222</v>
      </c>
      <c r="BJ84" s="10">
        <f>IF(ISBLANK(laps_times[[#This Row],[53]]),"DNF",    rounds_cum_time[[#This Row],[52]]+laps_times[[#This Row],[53]])</f>
        <v>0.14062210648148146</v>
      </c>
      <c r="BK84" s="10">
        <f>IF(ISBLANK(laps_times[[#This Row],[54]]),"DNF",    rounds_cum_time[[#This Row],[53]]+laps_times[[#This Row],[54]])</f>
        <v>0.14342141203703701</v>
      </c>
      <c r="BL84" s="10">
        <f>IF(ISBLANK(laps_times[[#This Row],[55]]),"DNF",    rounds_cum_time[[#This Row],[54]]+laps_times[[#This Row],[55]])</f>
        <v>0.14609398148148145</v>
      </c>
      <c r="BM84" s="10">
        <f>IF(ISBLANK(laps_times[[#This Row],[56]]),"DNF",    rounds_cum_time[[#This Row],[55]]+laps_times[[#This Row],[56]])</f>
        <v>0.14888692129629627</v>
      </c>
      <c r="BN84" s="10">
        <f>IF(ISBLANK(laps_times[[#This Row],[57]]),"DNF",    rounds_cum_time[[#This Row],[56]]+laps_times[[#This Row],[57]])</f>
        <v>0.15188194444444442</v>
      </c>
      <c r="BO84" s="10">
        <f>IF(ISBLANK(laps_times[[#This Row],[58]]),"DNF",    rounds_cum_time[[#This Row],[57]]+laps_times[[#This Row],[58]])</f>
        <v>0.15477152777777775</v>
      </c>
      <c r="BP84" s="10">
        <f>IF(ISBLANK(laps_times[[#This Row],[59]]),"DNF",    rounds_cum_time[[#This Row],[58]]+laps_times[[#This Row],[59]])</f>
        <v>0.15772476851851849</v>
      </c>
      <c r="BQ84" s="10">
        <f>IF(ISBLANK(laps_times[[#This Row],[60]]),"DNF",    rounds_cum_time[[#This Row],[59]]+laps_times[[#This Row],[60]])</f>
        <v>0.16074872685185182</v>
      </c>
      <c r="BR84" s="10">
        <f>IF(ISBLANK(laps_times[[#This Row],[61]]),"DNF",    rounds_cum_time[[#This Row],[60]]+laps_times[[#This Row],[61]])</f>
        <v>0.16416747685185182</v>
      </c>
      <c r="BS84" s="10">
        <f>IF(ISBLANK(laps_times[[#This Row],[62]]),"DNF",    rounds_cum_time[[#This Row],[61]]+laps_times[[#This Row],[62]])</f>
        <v>0.16712511574074071</v>
      </c>
      <c r="BT84" s="10">
        <f>IF(ISBLANK(laps_times[[#This Row],[63]]),"DNF",    rounds_cum_time[[#This Row],[62]]+laps_times[[#This Row],[63]])</f>
        <v>0.16988518518518517</v>
      </c>
    </row>
    <row r="85" spans="2:72" x14ac:dyDescent="0.2">
      <c r="B85" s="5">
        <v>80</v>
      </c>
      <c r="C85" s="1">
        <v>79</v>
      </c>
      <c r="D85" s="1" t="s">
        <v>144</v>
      </c>
      <c r="E85" s="3">
        <v>1964</v>
      </c>
      <c r="F85" s="3" t="s">
        <v>38</v>
      </c>
      <c r="G85" s="3">
        <v>14</v>
      </c>
      <c r="H85" s="1" t="s">
        <v>145</v>
      </c>
      <c r="I85" s="18">
        <v>0.17101064814814815</v>
      </c>
      <c r="J85" s="10">
        <f>laps_times[[#This Row],[1]]</f>
        <v>2.9118055555555551E-3</v>
      </c>
      <c r="K85" s="10">
        <f>IF(ISBLANK(laps_times[[#This Row],[2]]),"DNF",    rounds_cum_time[[#This Row],[1]]+laps_times[[#This Row],[2]])</f>
        <v>5.2749999999999993E-3</v>
      </c>
      <c r="L85" s="10">
        <f>IF(ISBLANK(laps_times[[#This Row],[3]]),"DNF",    rounds_cum_time[[#This Row],[2]]+laps_times[[#This Row],[3]])</f>
        <v>7.6001157407407406E-3</v>
      </c>
      <c r="M85" s="10">
        <f>IF(ISBLANK(laps_times[[#This Row],[4]]),"DNF",    rounds_cum_time[[#This Row],[3]]+laps_times[[#This Row],[4]])</f>
        <v>9.9212962962962961E-3</v>
      </c>
      <c r="N85" s="10">
        <f>IF(ISBLANK(laps_times[[#This Row],[5]]),"DNF",    rounds_cum_time[[#This Row],[4]]+laps_times[[#This Row],[5]])</f>
        <v>1.2263425925925926E-2</v>
      </c>
      <c r="O85" s="10">
        <f>IF(ISBLANK(laps_times[[#This Row],[6]]),"DNF",    rounds_cum_time[[#This Row],[5]]+laps_times[[#This Row],[6]])</f>
        <v>1.4595833333333334E-2</v>
      </c>
      <c r="P85" s="10">
        <f>IF(ISBLANK(laps_times[[#This Row],[7]]),"DNF",    rounds_cum_time[[#This Row],[6]]+laps_times[[#This Row],[7]])</f>
        <v>1.6938078703703705E-2</v>
      </c>
      <c r="Q85" s="10">
        <f>IF(ISBLANK(laps_times[[#This Row],[8]]),"DNF",    rounds_cum_time[[#This Row],[7]]+laps_times[[#This Row],[8]])</f>
        <v>1.9349074074074074E-2</v>
      </c>
      <c r="R85" s="10">
        <f>IF(ISBLANK(laps_times[[#This Row],[9]]),"DNF",    rounds_cum_time[[#This Row],[8]]+laps_times[[#This Row],[9]])</f>
        <v>2.1712847222222224E-2</v>
      </c>
      <c r="S85" s="10">
        <f>IF(ISBLANK(laps_times[[#This Row],[10]]),"DNF",    rounds_cum_time[[#This Row],[9]]+laps_times[[#This Row],[10]])</f>
        <v>2.4135532407407408E-2</v>
      </c>
      <c r="T85" s="10">
        <f>IF(ISBLANK(laps_times[[#This Row],[11]]),"DNF",    rounds_cum_time[[#This Row],[10]]+laps_times[[#This Row],[11]])</f>
        <v>2.6555902777777779E-2</v>
      </c>
      <c r="U85" s="10">
        <f>IF(ISBLANK(laps_times[[#This Row],[12]]),"DNF",    rounds_cum_time[[#This Row],[11]]+laps_times[[#This Row],[12]])</f>
        <v>2.8947569444444446E-2</v>
      </c>
      <c r="V85" s="10">
        <f>IF(ISBLANK(laps_times[[#This Row],[13]]),"DNF",    rounds_cum_time[[#This Row],[12]]+laps_times[[#This Row],[13]])</f>
        <v>3.1326273148148148E-2</v>
      </c>
      <c r="W85" s="10">
        <f>IF(ISBLANK(laps_times[[#This Row],[14]]),"DNF",    rounds_cum_time[[#This Row],[13]]+laps_times[[#This Row],[14]])</f>
        <v>3.3849884259259257E-2</v>
      </c>
      <c r="X85" s="10">
        <f>IF(ISBLANK(laps_times[[#This Row],[15]]),"DNF",    rounds_cum_time[[#This Row],[14]]+laps_times[[#This Row],[15]])</f>
        <v>3.6330092592592587E-2</v>
      </c>
      <c r="Y85" s="10">
        <f>IF(ISBLANK(laps_times[[#This Row],[16]]),"DNF",    rounds_cum_time[[#This Row],[15]]+laps_times[[#This Row],[16]])</f>
        <v>3.878020833333333E-2</v>
      </c>
      <c r="Z85" s="10">
        <f>IF(ISBLANK(laps_times[[#This Row],[17]]),"DNF",    rounds_cum_time[[#This Row],[16]]+laps_times[[#This Row],[17]])</f>
        <v>4.1208796296296292E-2</v>
      </c>
      <c r="AA85" s="10">
        <f>IF(ISBLANK(laps_times[[#This Row],[18]]),"DNF",    rounds_cum_time[[#This Row],[17]]+laps_times[[#This Row],[18]])</f>
        <v>4.3738310185185182E-2</v>
      </c>
      <c r="AB85" s="10">
        <f>IF(ISBLANK(laps_times[[#This Row],[19]]),"DNF",    rounds_cum_time[[#This Row],[18]]+laps_times[[#This Row],[19]])</f>
        <v>4.6194212962962958E-2</v>
      </c>
      <c r="AC85" s="10">
        <f>IF(ISBLANK(laps_times[[#This Row],[20]]),"DNF",    rounds_cum_time[[#This Row],[19]]+laps_times[[#This Row],[20]])</f>
        <v>4.8715624999999992E-2</v>
      </c>
      <c r="AD85" s="10">
        <f>IF(ISBLANK(laps_times[[#This Row],[21]]),"DNF",    rounds_cum_time[[#This Row],[20]]+laps_times[[#This Row],[21]])</f>
        <v>5.1246643518518507E-2</v>
      </c>
      <c r="AE85" s="10">
        <f>IF(ISBLANK(laps_times[[#This Row],[22]]),"DNF",    rounds_cum_time[[#This Row],[21]]+laps_times[[#This Row],[22]])</f>
        <v>5.3763078703703691E-2</v>
      </c>
      <c r="AF85" s="10">
        <f>IF(ISBLANK(laps_times[[#This Row],[23]]),"DNF",    rounds_cum_time[[#This Row],[22]]+laps_times[[#This Row],[23]])</f>
        <v>5.6336689814814801E-2</v>
      </c>
      <c r="AG85" s="10">
        <f>IF(ISBLANK(laps_times[[#This Row],[24]]),"DNF",    rounds_cum_time[[#This Row],[23]]+laps_times[[#This Row],[24]])</f>
        <v>5.8906828703703687E-2</v>
      </c>
      <c r="AH85" s="10">
        <f>IF(ISBLANK(laps_times[[#This Row],[25]]),"DNF",    rounds_cum_time[[#This Row],[24]]+laps_times[[#This Row],[25]])</f>
        <v>6.155081018518517E-2</v>
      </c>
      <c r="AI85" s="10">
        <f>IF(ISBLANK(laps_times[[#This Row],[26]]),"DNF",    rounds_cum_time[[#This Row],[25]]+laps_times[[#This Row],[26]])</f>
        <v>6.4325231481481462E-2</v>
      </c>
      <c r="AJ85" s="10">
        <f>IF(ISBLANK(laps_times[[#This Row],[27]]),"DNF",    rounds_cum_time[[#This Row],[26]]+laps_times[[#This Row],[27]])</f>
        <v>6.7099537037037013E-2</v>
      </c>
      <c r="AK85" s="10">
        <f>IF(ISBLANK(laps_times[[#This Row],[28]]),"DNF",    rounds_cum_time[[#This Row],[27]]+laps_times[[#This Row],[28]])</f>
        <v>6.9702893518518494E-2</v>
      </c>
      <c r="AL85" s="10">
        <f>IF(ISBLANK(laps_times[[#This Row],[29]]),"DNF",    rounds_cum_time[[#This Row],[28]]+laps_times[[#This Row],[29]])</f>
        <v>7.2298032407407384E-2</v>
      </c>
      <c r="AM85" s="10">
        <f>IF(ISBLANK(laps_times[[#This Row],[30]]),"DNF",    rounds_cum_time[[#This Row],[29]]+laps_times[[#This Row],[30]])</f>
        <v>7.4946874999999982E-2</v>
      </c>
      <c r="AN85" s="10">
        <f>IF(ISBLANK(laps_times[[#This Row],[31]]),"DNF",    rounds_cum_time[[#This Row],[30]]+laps_times[[#This Row],[31]])</f>
        <v>7.7642939814814793E-2</v>
      </c>
      <c r="AO85" s="10">
        <f>IF(ISBLANK(laps_times[[#This Row],[32]]),"DNF",    rounds_cum_time[[#This Row],[31]]+laps_times[[#This Row],[32]])</f>
        <v>8.0340393518518502E-2</v>
      </c>
      <c r="AP85" s="10">
        <f>IF(ISBLANK(laps_times[[#This Row],[33]]),"DNF",    rounds_cum_time[[#This Row],[32]]+laps_times[[#This Row],[33]])</f>
        <v>8.314386574074073E-2</v>
      </c>
      <c r="AQ85" s="10">
        <f>IF(ISBLANK(laps_times[[#This Row],[34]]),"DNF",    rounds_cum_time[[#This Row],[33]]+laps_times[[#This Row],[34]])</f>
        <v>8.5867361111111096E-2</v>
      </c>
      <c r="AR85" s="10">
        <f>IF(ISBLANK(laps_times[[#This Row],[35]]),"DNF",    rounds_cum_time[[#This Row],[34]]+laps_times[[#This Row],[35]])</f>
        <v>8.8564351851851839E-2</v>
      </c>
      <c r="AS85" s="10">
        <f>IF(ISBLANK(laps_times[[#This Row],[36]]),"DNF",    rounds_cum_time[[#This Row],[35]]+laps_times[[#This Row],[36]])</f>
        <v>9.1342013888888879E-2</v>
      </c>
      <c r="AT85" s="10">
        <f>IF(ISBLANK(laps_times[[#This Row],[37]]),"DNF",    rounds_cum_time[[#This Row],[36]]+laps_times[[#This Row],[37]])</f>
        <v>9.4085069444444433E-2</v>
      </c>
      <c r="AU85" s="10">
        <f>IF(ISBLANK(laps_times[[#This Row],[38]]),"DNF",    rounds_cum_time[[#This Row],[37]]+laps_times[[#This Row],[38]])</f>
        <v>9.6949768518518512E-2</v>
      </c>
      <c r="AV85" s="10">
        <f>IF(ISBLANK(laps_times[[#This Row],[39]]),"DNF",    rounds_cum_time[[#This Row],[38]]+laps_times[[#This Row],[39]])</f>
        <v>9.970312499999999E-2</v>
      </c>
      <c r="AW85" s="10">
        <f>IF(ISBLANK(laps_times[[#This Row],[40]]),"DNF",    rounds_cum_time[[#This Row],[39]]+laps_times[[#This Row],[40]])</f>
        <v>0.10255949074074074</v>
      </c>
      <c r="AX85" s="10">
        <f>IF(ISBLANK(laps_times[[#This Row],[41]]),"DNF",    rounds_cum_time[[#This Row],[40]]+laps_times[[#This Row],[41]])</f>
        <v>0.10547025462962963</v>
      </c>
      <c r="AY85" s="10">
        <f>IF(ISBLANK(laps_times[[#This Row],[42]]),"DNF",    rounds_cum_time[[#This Row],[41]]+laps_times[[#This Row],[42]])</f>
        <v>0.10823692129629629</v>
      </c>
      <c r="AZ85" s="10">
        <f>IF(ISBLANK(laps_times[[#This Row],[43]]),"DNF",    rounds_cum_time[[#This Row],[42]]+laps_times[[#This Row],[43]])</f>
        <v>0.11106979166666667</v>
      </c>
      <c r="BA85" s="10">
        <f>IF(ISBLANK(laps_times[[#This Row],[44]]),"DNF",    rounds_cum_time[[#This Row],[43]]+laps_times[[#This Row],[44]])</f>
        <v>0.11394479166666667</v>
      </c>
      <c r="BB85" s="10">
        <f>IF(ISBLANK(laps_times[[#This Row],[45]]),"DNF",    rounds_cum_time[[#This Row],[44]]+laps_times[[#This Row],[45]])</f>
        <v>0.11681585648148149</v>
      </c>
      <c r="BC85" s="10">
        <f>IF(ISBLANK(laps_times[[#This Row],[46]]),"DNF",    rounds_cum_time[[#This Row],[45]]+laps_times[[#This Row],[46]])</f>
        <v>0.1198576388888889</v>
      </c>
      <c r="BD85" s="10">
        <f>IF(ISBLANK(laps_times[[#This Row],[47]]),"DNF",    rounds_cum_time[[#This Row],[46]]+laps_times[[#This Row],[47]])</f>
        <v>0.12279247685185186</v>
      </c>
      <c r="BE85" s="10">
        <f>IF(ISBLANK(laps_times[[#This Row],[48]]),"DNF",    rounds_cum_time[[#This Row],[47]]+laps_times[[#This Row],[48]])</f>
        <v>0.12573831018518519</v>
      </c>
      <c r="BF85" s="10">
        <f>IF(ISBLANK(laps_times[[#This Row],[49]]),"DNF",    rounds_cum_time[[#This Row],[48]]+laps_times[[#This Row],[49]])</f>
        <v>0.12891030092592592</v>
      </c>
      <c r="BG85" s="10">
        <f>IF(ISBLANK(laps_times[[#This Row],[50]]),"DNF",    rounds_cum_time[[#This Row],[49]]+laps_times[[#This Row],[50]])</f>
        <v>0.13195949074074073</v>
      </c>
      <c r="BH85" s="10">
        <f>IF(ISBLANK(laps_times[[#This Row],[51]]),"DNF",    rounds_cum_time[[#This Row],[50]]+laps_times[[#This Row],[51]])</f>
        <v>0.13493275462962961</v>
      </c>
      <c r="BI85" s="10">
        <f>IF(ISBLANK(laps_times[[#This Row],[52]]),"DNF",    rounds_cum_time[[#This Row],[51]]+laps_times[[#This Row],[52]])</f>
        <v>0.1380298611111111</v>
      </c>
      <c r="BJ85" s="10">
        <f>IF(ISBLANK(laps_times[[#This Row],[53]]),"DNF",    rounds_cum_time[[#This Row],[52]]+laps_times[[#This Row],[53]])</f>
        <v>0.14101006944444444</v>
      </c>
      <c r="BK85" s="10">
        <f>IF(ISBLANK(laps_times[[#This Row],[54]]),"DNF",    rounds_cum_time[[#This Row],[53]]+laps_times[[#This Row],[54]])</f>
        <v>0.14400925925925925</v>
      </c>
      <c r="BL85" s="10">
        <f>IF(ISBLANK(laps_times[[#This Row],[55]]),"DNF",    rounds_cum_time[[#This Row],[54]]+laps_times[[#This Row],[55]])</f>
        <v>0.146996875</v>
      </c>
      <c r="BM85" s="10">
        <f>IF(ISBLANK(laps_times[[#This Row],[56]]),"DNF",    rounds_cum_time[[#This Row],[55]]+laps_times[[#This Row],[56]])</f>
        <v>0.14997650462962964</v>
      </c>
      <c r="BN85" s="10">
        <f>IF(ISBLANK(laps_times[[#This Row],[57]]),"DNF",    rounds_cum_time[[#This Row],[56]]+laps_times[[#This Row],[57]])</f>
        <v>0.15293495370370372</v>
      </c>
      <c r="BO85" s="10">
        <f>IF(ISBLANK(laps_times[[#This Row],[58]]),"DNF",    rounds_cum_time[[#This Row],[57]]+laps_times[[#This Row],[58]])</f>
        <v>0.15590682870370373</v>
      </c>
      <c r="BP85" s="10">
        <f>IF(ISBLANK(laps_times[[#This Row],[59]]),"DNF",    rounds_cum_time[[#This Row],[58]]+laps_times[[#This Row],[59]])</f>
        <v>0.15899282407407411</v>
      </c>
      <c r="BQ85" s="10">
        <f>IF(ISBLANK(laps_times[[#This Row],[60]]),"DNF",    rounds_cum_time[[#This Row],[59]]+laps_times[[#This Row],[60]])</f>
        <v>0.16203553240740745</v>
      </c>
      <c r="BR85" s="10">
        <f>IF(ISBLANK(laps_times[[#This Row],[61]]),"DNF",    rounds_cum_time[[#This Row],[60]]+laps_times[[#This Row],[61]])</f>
        <v>0.16507037037037042</v>
      </c>
      <c r="BS85" s="10">
        <f>IF(ISBLANK(laps_times[[#This Row],[62]]),"DNF",    rounds_cum_time[[#This Row],[61]]+laps_times[[#This Row],[62]])</f>
        <v>0.16807384259259264</v>
      </c>
      <c r="BT85" s="10">
        <f>IF(ISBLANK(laps_times[[#This Row],[63]]),"DNF",    rounds_cum_time[[#This Row],[62]]+laps_times[[#This Row],[63]])</f>
        <v>0.17101087962962969</v>
      </c>
    </row>
    <row r="86" spans="2:72" x14ac:dyDescent="0.2">
      <c r="B86" s="5">
        <v>81</v>
      </c>
      <c r="C86" s="1">
        <v>74</v>
      </c>
      <c r="D86" s="1" t="s">
        <v>146</v>
      </c>
      <c r="E86" s="3">
        <v>1958</v>
      </c>
      <c r="F86" s="3" t="s">
        <v>38</v>
      </c>
      <c r="G86" s="3">
        <v>15</v>
      </c>
      <c r="H86" s="1" t="s">
        <v>147</v>
      </c>
      <c r="I86" s="18">
        <v>0.17185925925925927</v>
      </c>
      <c r="J86" s="10">
        <f>laps_times[[#This Row],[1]]</f>
        <v>2.8974537037037037E-3</v>
      </c>
      <c r="K86" s="10">
        <f>IF(ISBLANK(laps_times[[#This Row],[2]]),"DNF",    rounds_cum_time[[#This Row],[1]]+laps_times[[#This Row],[2]])</f>
        <v>5.2552083333333331E-3</v>
      </c>
      <c r="L86" s="10">
        <f>IF(ISBLANK(laps_times[[#This Row],[3]]),"DNF",    rounds_cum_time[[#This Row],[2]]+laps_times[[#This Row],[3]])</f>
        <v>7.5765046296296292E-3</v>
      </c>
      <c r="M86" s="10">
        <f>IF(ISBLANK(laps_times[[#This Row],[4]]),"DNF",    rounds_cum_time[[#This Row],[3]]+laps_times[[#This Row],[4]])</f>
        <v>9.8995370370370366E-3</v>
      </c>
      <c r="N86" s="10">
        <f>IF(ISBLANK(laps_times[[#This Row],[5]]),"DNF",    rounds_cum_time[[#This Row],[4]]+laps_times[[#This Row],[5]])</f>
        <v>1.2259490740740741E-2</v>
      </c>
      <c r="O86" s="10">
        <f>IF(ISBLANK(laps_times[[#This Row],[6]]),"DNF",    rounds_cum_time[[#This Row],[5]]+laps_times[[#This Row],[6]])</f>
        <v>1.459988425925926E-2</v>
      </c>
      <c r="P86" s="10">
        <f>IF(ISBLANK(laps_times[[#This Row],[7]]),"DNF",    rounds_cum_time[[#This Row],[6]]+laps_times[[#This Row],[7]])</f>
        <v>1.6942708333333334E-2</v>
      </c>
      <c r="Q86" s="10">
        <f>IF(ISBLANK(laps_times[[#This Row],[8]]),"DNF",    rounds_cum_time[[#This Row],[7]]+laps_times[[#This Row],[8]])</f>
        <v>1.9282638888888891E-2</v>
      </c>
      <c r="R86" s="10">
        <f>IF(ISBLANK(laps_times[[#This Row],[9]]),"DNF",    rounds_cum_time[[#This Row],[8]]+laps_times[[#This Row],[9]])</f>
        <v>2.161516203703704E-2</v>
      </c>
      <c r="S86" s="10">
        <f>IF(ISBLANK(laps_times[[#This Row],[10]]),"DNF",    rounds_cum_time[[#This Row],[9]]+laps_times[[#This Row],[10]])</f>
        <v>2.3996875000000004E-2</v>
      </c>
      <c r="T86" s="10">
        <f>IF(ISBLANK(laps_times[[#This Row],[11]]),"DNF",    rounds_cum_time[[#This Row],[10]]+laps_times[[#This Row],[11]])</f>
        <v>2.6459143518518524E-2</v>
      </c>
      <c r="U86" s="10">
        <f>IF(ISBLANK(laps_times[[#This Row],[12]]),"DNF",    rounds_cum_time[[#This Row],[11]]+laps_times[[#This Row],[12]])</f>
        <v>2.8940856481481488E-2</v>
      </c>
      <c r="V86" s="10">
        <f>IF(ISBLANK(laps_times[[#This Row],[13]]),"DNF",    rounds_cum_time[[#This Row],[12]]+laps_times[[#This Row],[13]])</f>
        <v>3.1268518518518522E-2</v>
      </c>
      <c r="W86" s="10">
        <f>IF(ISBLANK(laps_times[[#This Row],[14]]),"DNF",    rounds_cum_time[[#This Row],[13]]+laps_times[[#This Row],[14]])</f>
        <v>3.3721412037037039E-2</v>
      </c>
      <c r="X86" s="10">
        <f>IF(ISBLANK(laps_times[[#This Row],[15]]),"DNF",    rounds_cum_time[[#This Row],[14]]+laps_times[[#This Row],[15]])</f>
        <v>3.6177546296296298E-2</v>
      </c>
      <c r="Y86" s="10">
        <f>IF(ISBLANK(laps_times[[#This Row],[16]]),"DNF",    rounds_cum_time[[#This Row],[15]]+laps_times[[#This Row],[16]])</f>
        <v>3.8652083333333337E-2</v>
      </c>
      <c r="Z86" s="10">
        <f>IF(ISBLANK(laps_times[[#This Row],[17]]),"DNF",    rounds_cum_time[[#This Row],[16]]+laps_times[[#This Row],[17]])</f>
        <v>4.1091898148148148E-2</v>
      </c>
      <c r="AA86" s="10">
        <f>IF(ISBLANK(laps_times[[#This Row],[18]]),"DNF",    rounds_cum_time[[#This Row],[17]]+laps_times[[#This Row],[18]])</f>
        <v>4.3608680555555557E-2</v>
      </c>
      <c r="AB86" s="10">
        <f>IF(ISBLANK(laps_times[[#This Row],[19]]),"DNF",    rounds_cum_time[[#This Row],[18]]+laps_times[[#This Row],[19]])</f>
        <v>4.6316898148148149E-2</v>
      </c>
      <c r="AC86" s="10">
        <f>IF(ISBLANK(laps_times[[#This Row],[20]]),"DNF",    rounds_cum_time[[#This Row],[19]]+laps_times[[#This Row],[20]])</f>
        <v>4.8858564814814813E-2</v>
      </c>
      <c r="AD86" s="10">
        <f>IF(ISBLANK(laps_times[[#This Row],[21]]),"DNF",    rounds_cum_time[[#This Row],[20]]+laps_times[[#This Row],[21]])</f>
        <v>5.1642013888888887E-2</v>
      </c>
      <c r="AE86" s="10">
        <f>IF(ISBLANK(laps_times[[#This Row],[22]]),"DNF",    rounds_cum_time[[#This Row],[21]]+laps_times[[#This Row],[22]])</f>
        <v>5.4234722222222219E-2</v>
      </c>
      <c r="AF86" s="10">
        <f>IF(ISBLANK(laps_times[[#This Row],[23]]),"DNF",    rounds_cum_time[[#This Row],[22]]+laps_times[[#This Row],[23]])</f>
        <v>5.6766203703703701E-2</v>
      </c>
      <c r="AG86" s="10">
        <f>IF(ISBLANK(laps_times[[#This Row],[24]]),"DNF",    rounds_cum_time[[#This Row],[23]]+laps_times[[#This Row],[24]])</f>
        <v>5.952407407407407E-2</v>
      </c>
      <c r="AH86" s="10">
        <f>IF(ISBLANK(laps_times[[#This Row],[25]]),"DNF",    rounds_cum_time[[#This Row],[24]]+laps_times[[#This Row],[25]])</f>
        <v>6.2184606481481476E-2</v>
      </c>
      <c r="AI86" s="10">
        <f>IF(ISBLANK(laps_times[[#This Row],[26]]),"DNF",    rounds_cum_time[[#This Row],[25]]+laps_times[[#This Row],[26]])</f>
        <v>6.5052546296296296E-2</v>
      </c>
      <c r="AJ86" s="10">
        <f>IF(ISBLANK(laps_times[[#This Row],[27]]),"DNF",    rounds_cum_time[[#This Row],[26]]+laps_times[[#This Row],[27]])</f>
        <v>6.7627662037037031E-2</v>
      </c>
      <c r="AK86" s="10">
        <f>IF(ISBLANK(laps_times[[#This Row],[28]]),"DNF",    rounds_cum_time[[#This Row],[27]]+laps_times[[#This Row],[28]])</f>
        <v>7.0273611111111106E-2</v>
      </c>
      <c r="AL86" s="10">
        <f>IF(ISBLANK(laps_times[[#This Row],[29]]),"DNF",    rounds_cum_time[[#This Row],[28]]+laps_times[[#This Row],[29]])</f>
        <v>7.3164004629629631E-2</v>
      </c>
      <c r="AM86" s="10">
        <f>IF(ISBLANK(laps_times[[#This Row],[30]]),"DNF",    rounds_cum_time[[#This Row],[29]]+laps_times[[#This Row],[30]])</f>
        <v>7.5897685185185193E-2</v>
      </c>
      <c r="AN86" s="10">
        <f>IF(ISBLANK(laps_times[[#This Row],[31]]),"DNF",    rounds_cum_time[[#This Row],[30]]+laps_times[[#This Row],[31]])</f>
        <v>7.8562615740740749E-2</v>
      </c>
      <c r="AO86" s="10">
        <f>IF(ISBLANK(laps_times[[#This Row],[32]]),"DNF",    rounds_cum_time[[#This Row],[31]]+laps_times[[#This Row],[32]])</f>
        <v>8.1393981481481484E-2</v>
      </c>
      <c r="AP86" s="10">
        <f>IF(ISBLANK(laps_times[[#This Row],[33]]),"DNF",    rounds_cum_time[[#This Row],[32]]+laps_times[[#This Row],[33]])</f>
        <v>8.4352546296296294E-2</v>
      </c>
      <c r="AQ86" s="10">
        <f>IF(ISBLANK(laps_times[[#This Row],[34]]),"DNF",    rounds_cum_time[[#This Row],[33]]+laps_times[[#This Row],[34]])</f>
        <v>8.7162037037037038E-2</v>
      </c>
      <c r="AR86" s="10">
        <f>IF(ISBLANK(laps_times[[#This Row],[35]]),"DNF",    rounds_cum_time[[#This Row],[34]]+laps_times[[#This Row],[35]])</f>
        <v>9.0012731481481478E-2</v>
      </c>
      <c r="AS86" s="10">
        <f>IF(ISBLANK(laps_times[[#This Row],[36]]),"DNF",    rounds_cum_time[[#This Row],[35]]+laps_times[[#This Row],[36]])</f>
        <v>9.2772453703703697E-2</v>
      </c>
      <c r="AT86" s="10">
        <f>IF(ISBLANK(laps_times[[#This Row],[37]]),"DNF",    rounds_cum_time[[#This Row],[36]]+laps_times[[#This Row],[37]])</f>
        <v>9.5652083333333332E-2</v>
      </c>
      <c r="AU86" s="10">
        <f>IF(ISBLANK(laps_times[[#This Row],[38]]),"DNF",    rounds_cum_time[[#This Row],[37]]+laps_times[[#This Row],[38]])</f>
        <v>9.8623263888888882E-2</v>
      </c>
      <c r="AV86" s="10">
        <f>IF(ISBLANK(laps_times[[#This Row],[39]]),"DNF",    rounds_cum_time[[#This Row],[38]]+laps_times[[#This Row],[39]])</f>
        <v>0.10162719907407407</v>
      </c>
      <c r="AW86" s="10">
        <f>IF(ISBLANK(laps_times[[#This Row],[40]]),"DNF",    rounds_cum_time[[#This Row],[39]]+laps_times[[#This Row],[40]])</f>
        <v>0.10474606481481481</v>
      </c>
      <c r="AX86" s="10">
        <f>IF(ISBLANK(laps_times[[#This Row],[41]]),"DNF",    rounds_cum_time[[#This Row],[40]]+laps_times[[#This Row],[41]])</f>
        <v>0.10751956018518519</v>
      </c>
      <c r="AY86" s="10">
        <f>IF(ISBLANK(laps_times[[#This Row],[42]]),"DNF",    rounds_cum_time[[#This Row],[41]]+laps_times[[#This Row],[42]])</f>
        <v>0.11031284722222222</v>
      </c>
      <c r="AZ86" s="10">
        <f>IF(ISBLANK(laps_times[[#This Row],[43]]),"DNF",    rounds_cum_time[[#This Row],[42]]+laps_times[[#This Row],[43]])</f>
        <v>0.11346979166666667</v>
      </c>
      <c r="BA86" s="10">
        <f>IF(ISBLANK(laps_times[[#This Row],[44]]),"DNF",    rounds_cum_time[[#This Row],[43]]+laps_times[[#This Row],[44]])</f>
        <v>0.11627256944444445</v>
      </c>
      <c r="BB86" s="10">
        <f>IF(ISBLANK(laps_times[[#This Row],[45]]),"DNF",    rounds_cum_time[[#This Row],[44]]+laps_times[[#This Row],[45]])</f>
        <v>0.11916157407407407</v>
      </c>
      <c r="BC86" s="10">
        <f>IF(ISBLANK(laps_times[[#This Row],[46]]),"DNF",    rounds_cum_time[[#This Row],[45]]+laps_times[[#This Row],[46]])</f>
        <v>0.12192083333333333</v>
      </c>
      <c r="BD86" s="10">
        <f>IF(ISBLANK(laps_times[[#This Row],[47]]),"DNF",    rounds_cum_time[[#This Row],[46]]+laps_times[[#This Row],[47]])</f>
        <v>0.12469328703703703</v>
      </c>
      <c r="BE86" s="10">
        <f>IF(ISBLANK(laps_times[[#This Row],[48]]),"DNF",    rounds_cum_time[[#This Row],[47]]+laps_times[[#This Row],[48]])</f>
        <v>0.12762094907407406</v>
      </c>
      <c r="BF86" s="10">
        <f>IF(ISBLANK(laps_times[[#This Row],[49]]),"DNF",    rounds_cum_time[[#This Row],[48]]+laps_times[[#This Row],[49]])</f>
        <v>0.13058969907407406</v>
      </c>
      <c r="BG86" s="10">
        <f>IF(ISBLANK(laps_times[[#This Row],[50]]),"DNF",    rounds_cum_time[[#This Row],[49]]+laps_times[[#This Row],[50]])</f>
        <v>0.13358935185185183</v>
      </c>
      <c r="BH86" s="10">
        <f>IF(ISBLANK(laps_times[[#This Row],[51]]),"DNF",    rounds_cum_time[[#This Row],[50]]+laps_times[[#This Row],[51]])</f>
        <v>0.13643599537037035</v>
      </c>
      <c r="BI86" s="10">
        <f>IF(ISBLANK(laps_times[[#This Row],[52]]),"DNF",    rounds_cum_time[[#This Row],[51]]+laps_times[[#This Row],[52]])</f>
        <v>0.13934085648148145</v>
      </c>
      <c r="BJ86" s="10">
        <f>IF(ISBLANK(laps_times[[#This Row],[53]]),"DNF",    rounds_cum_time[[#This Row],[52]]+laps_times[[#This Row],[53]])</f>
        <v>0.14225312499999998</v>
      </c>
      <c r="BK86" s="10">
        <f>IF(ISBLANK(laps_times[[#This Row],[54]]),"DNF",    rounds_cum_time[[#This Row],[53]]+laps_times[[#This Row],[54]])</f>
        <v>0.14511215277777775</v>
      </c>
      <c r="BL86" s="10">
        <f>IF(ISBLANK(laps_times[[#This Row],[55]]),"DNF",    rounds_cum_time[[#This Row],[54]]+laps_times[[#This Row],[55]])</f>
        <v>0.14806643518518517</v>
      </c>
      <c r="BM86" s="10">
        <f>IF(ISBLANK(laps_times[[#This Row],[56]]),"DNF",    rounds_cum_time[[#This Row],[55]]+laps_times[[#This Row],[56]])</f>
        <v>0.15109143518518517</v>
      </c>
      <c r="BN86" s="10">
        <f>IF(ISBLANK(laps_times[[#This Row],[57]]),"DNF",    rounds_cum_time[[#This Row],[56]]+laps_times[[#This Row],[57]])</f>
        <v>0.15415983796296295</v>
      </c>
      <c r="BO86" s="10">
        <f>IF(ISBLANK(laps_times[[#This Row],[58]]),"DNF",    rounds_cum_time[[#This Row],[57]]+laps_times[[#This Row],[58]])</f>
        <v>0.15710671296296294</v>
      </c>
      <c r="BP86" s="10">
        <f>IF(ISBLANK(laps_times[[#This Row],[59]]),"DNF",    rounds_cum_time[[#This Row],[58]]+laps_times[[#This Row],[59]])</f>
        <v>0.16028749999999997</v>
      </c>
      <c r="BQ86" s="10">
        <f>IF(ISBLANK(laps_times[[#This Row],[60]]),"DNF",    rounds_cum_time[[#This Row],[59]]+laps_times[[#This Row],[60]])</f>
        <v>0.16321562499999998</v>
      </c>
      <c r="BR86" s="10">
        <f>IF(ISBLANK(laps_times[[#This Row],[61]]),"DNF",    rounds_cum_time[[#This Row],[60]]+laps_times[[#This Row],[61]])</f>
        <v>0.16620532407407404</v>
      </c>
      <c r="BS86" s="10">
        <f>IF(ISBLANK(laps_times[[#This Row],[62]]),"DNF",    rounds_cum_time[[#This Row],[61]]+laps_times[[#This Row],[62]])</f>
        <v>0.16916990740740737</v>
      </c>
      <c r="BT86" s="10">
        <f>IF(ISBLANK(laps_times[[#This Row],[63]]),"DNF",    rounds_cum_time[[#This Row],[62]]+laps_times[[#This Row],[63]])</f>
        <v>0.17185995370370366</v>
      </c>
    </row>
    <row r="87" spans="2:72" x14ac:dyDescent="0.2">
      <c r="B87" s="5">
        <v>82</v>
      </c>
      <c r="C87" s="1">
        <v>109</v>
      </c>
      <c r="D87" s="1" t="s">
        <v>148</v>
      </c>
      <c r="E87" s="3">
        <v>1965</v>
      </c>
      <c r="F87" s="3" t="s">
        <v>1</v>
      </c>
      <c r="G87" s="3">
        <v>29</v>
      </c>
      <c r="I87" s="18">
        <v>0.17334050925925926</v>
      </c>
      <c r="J87" s="10">
        <f>laps_times[[#This Row],[1]]</f>
        <v>3.2851851851851857E-3</v>
      </c>
      <c r="K87" s="10">
        <f>IF(ISBLANK(laps_times[[#This Row],[2]]),"DNF",    rounds_cum_time[[#This Row],[1]]+laps_times[[#This Row],[2]])</f>
        <v>5.9760416666666677E-3</v>
      </c>
      <c r="L87" s="10">
        <f>IF(ISBLANK(laps_times[[#This Row],[3]]),"DNF",    rounds_cum_time[[#This Row],[2]]+laps_times[[#This Row],[3]])</f>
        <v>8.6765046296296312E-3</v>
      </c>
      <c r="M87" s="10">
        <f>IF(ISBLANK(laps_times[[#This Row],[4]]),"DNF",    rounds_cum_time[[#This Row],[3]]+laps_times[[#This Row],[4]])</f>
        <v>1.1396412037037038E-2</v>
      </c>
      <c r="N87" s="10">
        <f>IF(ISBLANK(laps_times[[#This Row],[5]]),"DNF",    rounds_cum_time[[#This Row],[4]]+laps_times[[#This Row],[5]])</f>
        <v>1.4114004629629631E-2</v>
      </c>
      <c r="O87" s="10">
        <f>IF(ISBLANK(laps_times[[#This Row],[6]]),"DNF",    rounds_cum_time[[#This Row],[5]]+laps_times[[#This Row],[6]])</f>
        <v>1.6747916666666668E-2</v>
      </c>
      <c r="P87" s="10">
        <f>IF(ISBLANK(laps_times[[#This Row],[7]]),"DNF",    rounds_cum_time[[#This Row],[6]]+laps_times[[#This Row],[7]])</f>
        <v>1.9419907407407407E-2</v>
      </c>
      <c r="Q87" s="10">
        <f>IF(ISBLANK(laps_times[[#This Row],[8]]),"DNF",    rounds_cum_time[[#This Row],[7]]+laps_times[[#This Row],[8]])</f>
        <v>2.2047916666666667E-2</v>
      </c>
      <c r="R87" s="10">
        <f>IF(ISBLANK(laps_times[[#This Row],[9]]),"DNF",    rounds_cum_time[[#This Row],[8]]+laps_times[[#This Row],[9]])</f>
        <v>2.4698611111111112E-2</v>
      </c>
      <c r="S87" s="10">
        <f>IF(ISBLANK(laps_times[[#This Row],[10]]),"DNF",    rounds_cum_time[[#This Row],[9]]+laps_times[[#This Row],[10]])</f>
        <v>2.7379398148148149E-2</v>
      </c>
      <c r="T87" s="10">
        <f>IF(ISBLANK(laps_times[[#This Row],[11]]),"DNF",    rounds_cum_time[[#This Row],[10]]+laps_times[[#This Row],[11]])</f>
        <v>3.0601736111111111E-2</v>
      </c>
      <c r="U87" s="10">
        <f>IF(ISBLANK(laps_times[[#This Row],[12]]),"DNF",    rounds_cum_time[[#This Row],[11]]+laps_times[[#This Row],[12]])</f>
        <v>3.321886574074074E-2</v>
      </c>
      <c r="V87" s="10">
        <f>IF(ISBLANK(laps_times[[#This Row],[13]]),"DNF",    rounds_cum_time[[#This Row],[12]]+laps_times[[#This Row],[13]])</f>
        <v>3.5829282407407403E-2</v>
      </c>
      <c r="W87" s="10">
        <f>IF(ISBLANK(laps_times[[#This Row],[14]]),"DNF",    rounds_cum_time[[#This Row],[13]]+laps_times[[#This Row],[14]])</f>
        <v>3.8463657407407405E-2</v>
      </c>
      <c r="X87" s="10">
        <f>IF(ISBLANK(laps_times[[#This Row],[15]]),"DNF",    rounds_cum_time[[#This Row],[14]]+laps_times[[#This Row],[15]])</f>
        <v>4.1088541666666666E-2</v>
      </c>
      <c r="Y87" s="10">
        <f>IF(ISBLANK(laps_times[[#This Row],[16]]),"DNF",    rounds_cum_time[[#This Row],[15]]+laps_times[[#This Row],[16]])</f>
        <v>4.3696180555555554E-2</v>
      </c>
      <c r="Z87" s="10">
        <f>IF(ISBLANK(laps_times[[#This Row],[17]]),"DNF",    rounds_cum_time[[#This Row],[16]]+laps_times[[#This Row],[17]])</f>
        <v>4.6423032407407402E-2</v>
      </c>
      <c r="AA87" s="10">
        <f>IF(ISBLANK(laps_times[[#This Row],[18]]),"DNF",    rounds_cum_time[[#This Row],[17]]+laps_times[[#This Row],[18]])</f>
        <v>4.9036226851851848E-2</v>
      </c>
      <c r="AB87" s="10">
        <f>IF(ISBLANK(laps_times[[#This Row],[19]]),"DNF",    rounds_cum_time[[#This Row],[18]]+laps_times[[#This Row],[19]])</f>
        <v>5.1728587962962959E-2</v>
      </c>
      <c r="AC87" s="10">
        <f>IF(ISBLANK(laps_times[[#This Row],[20]]),"DNF",    rounds_cum_time[[#This Row],[19]]+laps_times[[#This Row],[20]])</f>
        <v>5.4427083333333327E-2</v>
      </c>
      <c r="AD87" s="10">
        <f>IF(ISBLANK(laps_times[[#This Row],[21]]),"DNF",    rounds_cum_time[[#This Row],[20]]+laps_times[[#This Row],[21]])</f>
        <v>5.7178124999999996E-2</v>
      </c>
      <c r="AE87" s="10">
        <f>IF(ISBLANK(laps_times[[#This Row],[22]]),"DNF",    rounds_cum_time[[#This Row],[21]]+laps_times[[#This Row],[22]])</f>
        <v>5.9934837962962957E-2</v>
      </c>
      <c r="AF87" s="10">
        <f>IF(ISBLANK(laps_times[[#This Row],[23]]),"DNF",    rounds_cum_time[[#This Row],[22]]+laps_times[[#This Row],[23]])</f>
        <v>6.2734606481481478E-2</v>
      </c>
      <c r="AG87" s="10">
        <f>IF(ISBLANK(laps_times[[#This Row],[24]]),"DNF",    rounds_cum_time[[#This Row],[23]]+laps_times[[#This Row],[24]])</f>
        <v>6.5471874999999999E-2</v>
      </c>
      <c r="AH87" s="10">
        <f>IF(ISBLANK(laps_times[[#This Row],[25]]),"DNF",    rounds_cum_time[[#This Row],[24]]+laps_times[[#This Row],[25]])</f>
        <v>6.8159490740740736E-2</v>
      </c>
      <c r="AI87" s="10">
        <f>IF(ISBLANK(laps_times[[#This Row],[26]]),"DNF",    rounds_cum_time[[#This Row],[25]]+laps_times[[#This Row],[26]])</f>
        <v>7.086469907407407E-2</v>
      </c>
      <c r="AJ87" s="10">
        <f>IF(ISBLANK(laps_times[[#This Row],[27]]),"DNF",    rounds_cum_time[[#This Row],[26]]+laps_times[[#This Row],[27]])</f>
        <v>7.3612847222222222E-2</v>
      </c>
      <c r="AK87" s="10">
        <f>IF(ISBLANK(laps_times[[#This Row],[28]]),"DNF",    rounds_cum_time[[#This Row],[27]]+laps_times[[#This Row],[28]])</f>
        <v>7.6361805555555551E-2</v>
      </c>
      <c r="AL87" s="10">
        <f>IF(ISBLANK(laps_times[[#This Row],[29]]),"DNF",    rounds_cum_time[[#This Row],[28]]+laps_times[[#This Row],[29]])</f>
        <v>7.9248148148148137E-2</v>
      </c>
      <c r="AM87" s="10">
        <f>IF(ISBLANK(laps_times[[#This Row],[30]]),"DNF",    rounds_cum_time[[#This Row],[29]]+laps_times[[#This Row],[30]])</f>
        <v>8.2018749999999987E-2</v>
      </c>
      <c r="AN87" s="10">
        <f>IF(ISBLANK(laps_times[[#This Row],[31]]),"DNF",    rounds_cum_time[[#This Row],[30]]+laps_times[[#This Row],[31]])</f>
        <v>8.4814467592592577E-2</v>
      </c>
      <c r="AO87" s="10">
        <f>IF(ISBLANK(laps_times[[#This Row],[32]]),"DNF",    rounds_cum_time[[#This Row],[31]]+laps_times[[#This Row],[32]])</f>
        <v>8.7673148148148139E-2</v>
      </c>
      <c r="AP87" s="10">
        <f>IF(ISBLANK(laps_times[[#This Row],[33]]),"DNF",    rounds_cum_time[[#This Row],[32]]+laps_times[[#This Row],[33]])</f>
        <v>9.0462615740740729E-2</v>
      </c>
      <c r="AQ87" s="10">
        <f>IF(ISBLANK(laps_times[[#This Row],[34]]),"DNF",    rounds_cum_time[[#This Row],[33]]+laps_times[[#This Row],[34]])</f>
        <v>9.3138541666666658E-2</v>
      </c>
      <c r="AR87" s="10">
        <f>IF(ISBLANK(laps_times[[#This Row],[35]]),"DNF",    rounds_cum_time[[#This Row],[34]]+laps_times[[#This Row],[35]])</f>
        <v>9.5841087962962951E-2</v>
      </c>
      <c r="AS87" s="10">
        <f>IF(ISBLANK(laps_times[[#This Row],[36]]),"DNF",    rounds_cum_time[[#This Row],[35]]+laps_times[[#This Row],[36]])</f>
        <v>9.8628124999999983E-2</v>
      </c>
      <c r="AT87" s="10">
        <f>IF(ISBLANK(laps_times[[#This Row],[37]]),"DNF",    rounds_cum_time[[#This Row],[36]]+laps_times[[#This Row],[37]])</f>
        <v>0.10134942129629627</v>
      </c>
      <c r="AU87" s="10">
        <f>IF(ISBLANK(laps_times[[#This Row],[38]]),"DNF",    rounds_cum_time[[#This Row],[37]]+laps_times[[#This Row],[38]])</f>
        <v>0.1040958333333333</v>
      </c>
      <c r="AV87" s="10">
        <f>IF(ISBLANK(laps_times[[#This Row],[39]]),"DNF",    rounds_cum_time[[#This Row],[38]]+laps_times[[#This Row],[39]])</f>
        <v>0.10690046296296293</v>
      </c>
      <c r="AW87" s="10">
        <f>IF(ISBLANK(laps_times[[#This Row],[40]]),"DNF",    rounds_cum_time[[#This Row],[39]]+laps_times[[#This Row],[40]])</f>
        <v>0.10959456018518515</v>
      </c>
      <c r="AX87" s="10">
        <f>IF(ISBLANK(laps_times[[#This Row],[41]]),"DNF",    rounds_cum_time[[#This Row],[40]]+laps_times[[#This Row],[41]])</f>
        <v>0.11235497685185182</v>
      </c>
      <c r="AY87" s="10">
        <f>IF(ISBLANK(laps_times[[#This Row],[42]]),"DNF",    rounds_cum_time[[#This Row],[41]]+laps_times[[#This Row],[42]])</f>
        <v>0.11516331018518515</v>
      </c>
      <c r="AZ87" s="10">
        <f>IF(ISBLANK(laps_times[[#This Row],[43]]),"DNF",    rounds_cum_time[[#This Row],[42]]+laps_times[[#This Row],[43]])</f>
        <v>0.11783969907407404</v>
      </c>
      <c r="BA87" s="10">
        <f>IF(ISBLANK(laps_times[[#This Row],[44]]),"DNF",    rounds_cum_time[[#This Row],[43]]+laps_times[[#This Row],[44]])</f>
        <v>0.12053229166666664</v>
      </c>
      <c r="BB87" s="10">
        <f>IF(ISBLANK(laps_times[[#This Row],[45]]),"DNF",    rounds_cum_time[[#This Row],[44]]+laps_times[[#This Row],[45]])</f>
        <v>0.12333587962962961</v>
      </c>
      <c r="BC87" s="10">
        <f>IF(ISBLANK(laps_times[[#This Row],[46]]),"DNF",    rounds_cum_time[[#This Row],[45]]+laps_times[[#This Row],[46]])</f>
        <v>0.12607858796296295</v>
      </c>
      <c r="BD87" s="10">
        <f>IF(ISBLANK(laps_times[[#This Row],[47]]),"DNF",    rounds_cum_time[[#This Row],[46]]+laps_times[[#This Row],[47]])</f>
        <v>0.12888414351851851</v>
      </c>
      <c r="BE87" s="10">
        <f>IF(ISBLANK(laps_times[[#This Row],[48]]),"DNF",    rounds_cum_time[[#This Row],[47]]+laps_times[[#This Row],[48]])</f>
        <v>0.13162453703703703</v>
      </c>
      <c r="BF87" s="10">
        <f>IF(ISBLANK(laps_times[[#This Row],[49]]),"DNF",    rounds_cum_time[[#This Row],[48]]+laps_times[[#This Row],[49]])</f>
        <v>0.13447129629629628</v>
      </c>
      <c r="BG87" s="10">
        <f>IF(ISBLANK(laps_times[[#This Row],[50]]),"DNF",    rounds_cum_time[[#This Row],[49]]+laps_times[[#This Row],[50]])</f>
        <v>0.13725659722222222</v>
      </c>
      <c r="BH87" s="10">
        <f>IF(ISBLANK(laps_times[[#This Row],[51]]),"DNF",    rounds_cum_time[[#This Row],[50]]+laps_times[[#This Row],[51]])</f>
        <v>0.1399306712962963</v>
      </c>
      <c r="BI87" s="10">
        <f>IF(ISBLANK(laps_times[[#This Row],[52]]),"DNF",    rounds_cum_time[[#This Row],[51]]+laps_times[[#This Row],[52]])</f>
        <v>0.14259050925925926</v>
      </c>
      <c r="BJ87" s="10">
        <f>IF(ISBLANK(laps_times[[#This Row],[53]]),"DNF",    rounds_cum_time[[#This Row],[52]]+laps_times[[#This Row],[53]])</f>
        <v>0.14512118055555556</v>
      </c>
      <c r="BK87" s="10">
        <f>IF(ISBLANK(laps_times[[#This Row],[54]]),"DNF",    rounds_cum_time[[#This Row],[53]]+laps_times[[#This Row],[54]])</f>
        <v>0.14743993055555557</v>
      </c>
      <c r="BL87" s="10">
        <f>IF(ISBLANK(laps_times[[#This Row],[55]]),"DNF",    rounds_cum_time[[#This Row],[54]]+laps_times[[#This Row],[55]])</f>
        <v>0.14981956018518519</v>
      </c>
      <c r="BM87" s="10">
        <f>IF(ISBLANK(laps_times[[#This Row],[56]]),"DNF",    rounds_cum_time[[#This Row],[55]]+laps_times[[#This Row],[56]])</f>
        <v>0.15238599537037037</v>
      </c>
      <c r="BN87" s="10">
        <f>IF(ISBLANK(laps_times[[#This Row],[57]]),"DNF",    rounds_cum_time[[#This Row],[56]]+laps_times[[#This Row],[57]])</f>
        <v>0.1550570601851852</v>
      </c>
      <c r="BO87" s="10">
        <f>IF(ISBLANK(laps_times[[#This Row],[58]]),"DNF",    rounds_cum_time[[#This Row],[57]]+laps_times[[#This Row],[58]])</f>
        <v>0.15777708333333335</v>
      </c>
      <c r="BP87" s="10">
        <f>IF(ISBLANK(laps_times[[#This Row],[59]]),"DNF",    rounds_cum_time[[#This Row],[58]]+laps_times[[#This Row],[59]])</f>
        <v>0.16070706018518519</v>
      </c>
      <c r="BQ87" s="10">
        <f>IF(ISBLANK(laps_times[[#This Row],[60]]),"DNF",    rounds_cum_time[[#This Row],[59]]+laps_times[[#This Row],[60]])</f>
        <v>0.16376481481481481</v>
      </c>
      <c r="BR87" s="10">
        <f>IF(ISBLANK(laps_times[[#This Row],[61]]),"DNF",    rounds_cum_time[[#This Row],[60]]+laps_times[[#This Row],[61]])</f>
        <v>0.16690868055555555</v>
      </c>
      <c r="BS87" s="10">
        <f>IF(ISBLANK(laps_times[[#This Row],[62]]),"DNF",    rounds_cum_time[[#This Row],[61]]+laps_times[[#This Row],[62]])</f>
        <v>0.17015474537037037</v>
      </c>
      <c r="BT87" s="10">
        <f>IF(ISBLANK(laps_times[[#This Row],[63]]),"DNF",    rounds_cum_time[[#This Row],[62]]+laps_times[[#This Row],[63]])</f>
        <v>0.17334085648148148</v>
      </c>
    </row>
    <row r="88" spans="2:72" x14ac:dyDescent="0.2">
      <c r="B88" s="5">
        <v>83</v>
      </c>
      <c r="C88" s="1">
        <v>81</v>
      </c>
      <c r="D88" s="1" t="s">
        <v>149</v>
      </c>
      <c r="E88" s="3">
        <v>1968</v>
      </c>
      <c r="F88" s="3" t="s">
        <v>1</v>
      </c>
      <c r="G88" s="3">
        <v>30</v>
      </c>
      <c r="H88" s="1" t="s">
        <v>24</v>
      </c>
      <c r="I88" s="18">
        <v>0.17374166666666668</v>
      </c>
      <c r="J88" s="10">
        <f>laps_times[[#This Row],[1]]</f>
        <v>2.5239583333333333E-3</v>
      </c>
      <c r="K88" s="10">
        <f>IF(ISBLANK(laps_times[[#This Row],[2]]),"DNF",    rounds_cum_time[[#This Row],[1]]+laps_times[[#This Row],[2]])</f>
        <v>4.7082175925925928E-3</v>
      </c>
      <c r="L88" s="10">
        <f>IF(ISBLANK(laps_times[[#This Row],[3]]),"DNF",    rounds_cum_time[[#This Row],[2]]+laps_times[[#This Row],[3]])</f>
        <v>6.943518518518519E-3</v>
      </c>
      <c r="M88" s="10">
        <f>IF(ISBLANK(laps_times[[#This Row],[4]]),"DNF",    rounds_cum_time[[#This Row],[3]]+laps_times[[#This Row],[4]])</f>
        <v>9.2200231481481491E-3</v>
      </c>
      <c r="N88" s="10">
        <f>IF(ISBLANK(laps_times[[#This Row],[5]]),"DNF",    rounds_cum_time[[#This Row],[4]]+laps_times[[#This Row],[5]])</f>
        <v>1.1500115740740741E-2</v>
      </c>
      <c r="O88" s="10">
        <f>IF(ISBLANK(laps_times[[#This Row],[6]]),"DNF",    rounds_cum_time[[#This Row],[5]]+laps_times[[#This Row],[6]])</f>
        <v>1.3793171296296296E-2</v>
      </c>
      <c r="P88" s="10">
        <f>IF(ISBLANK(laps_times[[#This Row],[7]]),"DNF",    rounds_cum_time[[#This Row],[6]]+laps_times[[#This Row],[7]])</f>
        <v>1.6128819444444446E-2</v>
      </c>
      <c r="Q88" s="10">
        <f>IF(ISBLANK(laps_times[[#This Row],[8]]),"DNF",    rounds_cum_time[[#This Row],[7]]+laps_times[[#This Row],[8]])</f>
        <v>1.8452083333333334E-2</v>
      </c>
      <c r="R88" s="10">
        <f>IF(ISBLANK(laps_times[[#This Row],[9]]),"DNF",    rounds_cum_time[[#This Row],[8]]+laps_times[[#This Row],[9]])</f>
        <v>2.0823379629629629E-2</v>
      </c>
      <c r="S88" s="10">
        <f>IF(ISBLANK(laps_times[[#This Row],[10]]),"DNF",    rounds_cum_time[[#This Row],[9]]+laps_times[[#This Row],[10]])</f>
        <v>2.3222685185185186E-2</v>
      </c>
      <c r="T88" s="10">
        <f>IF(ISBLANK(laps_times[[#This Row],[11]]),"DNF",    rounds_cum_time[[#This Row],[10]]+laps_times[[#This Row],[11]])</f>
        <v>2.5587962962962965E-2</v>
      </c>
      <c r="U88" s="10">
        <f>IF(ISBLANK(laps_times[[#This Row],[12]]),"DNF",    rounds_cum_time[[#This Row],[11]]+laps_times[[#This Row],[12]])</f>
        <v>2.7971990740740742E-2</v>
      </c>
      <c r="V88" s="10">
        <f>IF(ISBLANK(laps_times[[#This Row],[13]]),"DNF",    rounds_cum_time[[#This Row],[12]]+laps_times[[#This Row],[13]])</f>
        <v>3.0336458333333333E-2</v>
      </c>
      <c r="W88" s="10">
        <f>IF(ISBLANK(laps_times[[#This Row],[14]]),"DNF",    rounds_cum_time[[#This Row],[13]]+laps_times[[#This Row],[14]])</f>
        <v>3.276377314814815E-2</v>
      </c>
      <c r="X88" s="10">
        <f>IF(ISBLANK(laps_times[[#This Row],[15]]),"DNF",    rounds_cum_time[[#This Row],[14]]+laps_times[[#This Row],[15]])</f>
        <v>3.5195949074074077E-2</v>
      </c>
      <c r="Y88" s="10">
        <f>IF(ISBLANK(laps_times[[#This Row],[16]]),"DNF",    rounds_cum_time[[#This Row],[15]]+laps_times[[#This Row],[16]])</f>
        <v>3.7619675925925931E-2</v>
      </c>
      <c r="Z88" s="10">
        <f>IF(ISBLANK(laps_times[[#This Row],[17]]),"DNF",    rounds_cum_time[[#This Row],[16]]+laps_times[[#This Row],[17]])</f>
        <v>4.0108680555555561E-2</v>
      </c>
      <c r="AA88" s="10">
        <f>IF(ISBLANK(laps_times[[#This Row],[18]]),"DNF",    rounds_cum_time[[#This Row],[17]]+laps_times[[#This Row],[18]])</f>
        <v>4.2598032407407414E-2</v>
      </c>
      <c r="AB88" s="10">
        <f>IF(ISBLANK(laps_times[[#This Row],[19]]),"DNF",    rounds_cum_time[[#This Row],[18]]+laps_times[[#This Row],[19]])</f>
        <v>4.503506944444445E-2</v>
      </c>
      <c r="AC88" s="10">
        <f>IF(ISBLANK(laps_times[[#This Row],[20]]),"DNF",    rounds_cum_time[[#This Row],[19]]+laps_times[[#This Row],[20]])</f>
        <v>4.7548842592592601E-2</v>
      </c>
      <c r="AD88" s="10">
        <f>IF(ISBLANK(laps_times[[#This Row],[21]]),"DNF",    rounds_cum_time[[#This Row],[20]]+laps_times[[#This Row],[21]])</f>
        <v>5.0044560185185195E-2</v>
      </c>
      <c r="AE88" s="10">
        <f>IF(ISBLANK(laps_times[[#This Row],[22]]),"DNF",    rounds_cum_time[[#This Row],[21]]+laps_times[[#This Row],[22]])</f>
        <v>5.2605787037037048E-2</v>
      </c>
      <c r="AF88" s="10">
        <f>IF(ISBLANK(laps_times[[#This Row],[23]]),"DNF",    rounds_cum_time[[#This Row],[22]]+laps_times[[#This Row],[23]])</f>
        <v>5.5414699074074085E-2</v>
      </c>
      <c r="AG88" s="10">
        <f>IF(ISBLANK(laps_times[[#This Row],[24]]),"DNF",    rounds_cum_time[[#This Row],[23]]+laps_times[[#This Row],[24]])</f>
        <v>5.8059027777777786E-2</v>
      </c>
      <c r="AH88" s="10">
        <f>IF(ISBLANK(laps_times[[#This Row],[25]]),"DNF",    rounds_cum_time[[#This Row],[24]]+laps_times[[#This Row],[25]])</f>
        <v>6.0711921296296302E-2</v>
      </c>
      <c r="AI88" s="10">
        <f>IF(ISBLANK(laps_times[[#This Row],[26]]),"DNF",    rounds_cum_time[[#This Row],[25]]+laps_times[[#This Row],[26]])</f>
        <v>6.3316898148148157E-2</v>
      </c>
      <c r="AJ88" s="10">
        <f>IF(ISBLANK(laps_times[[#This Row],[27]]),"DNF",    rounds_cum_time[[#This Row],[26]]+laps_times[[#This Row],[27]])</f>
        <v>6.5901620370370381E-2</v>
      </c>
      <c r="AK88" s="10">
        <f>IF(ISBLANK(laps_times[[#This Row],[28]]),"DNF",    rounds_cum_time[[#This Row],[27]]+laps_times[[#This Row],[28]])</f>
        <v>6.8561921296296305E-2</v>
      </c>
      <c r="AL88" s="10">
        <f>IF(ISBLANK(laps_times[[#This Row],[29]]),"DNF",    rounds_cum_time[[#This Row],[28]]+laps_times[[#This Row],[29]])</f>
        <v>7.1242245370370383E-2</v>
      </c>
      <c r="AM88" s="10">
        <f>IF(ISBLANK(laps_times[[#This Row],[30]]),"DNF",    rounds_cum_time[[#This Row],[29]]+laps_times[[#This Row],[30]])</f>
        <v>7.3932986111111126E-2</v>
      </c>
      <c r="AN88" s="10">
        <f>IF(ISBLANK(laps_times[[#This Row],[31]]),"DNF",    rounds_cum_time[[#This Row],[30]]+laps_times[[#This Row],[31]])</f>
        <v>7.6669212962962974E-2</v>
      </c>
      <c r="AO88" s="10">
        <f>IF(ISBLANK(laps_times[[#This Row],[32]]),"DNF",    rounds_cum_time[[#This Row],[31]]+laps_times[[#This Row],[32]])</f>
        <v>7.9430208333333349E-2</v>
      </c>
      <c r="AP88" s="10">
        <f>IF(ISBLANK(laps_times[[#This Row],[33]]),"DNF",    rounds_cum_time[[#This Row],[32]]+laps_times[[#This Row],[33]])</f>
        <v>8.2299189814814835E-2</v>
      </c>
      <c r="AQ88" s="10">
        <f>IF(ISBLANK(laps_times[[#This Row],[34]]),"DNF",    rounds_cum_time[[#This Row],[33]]+laps_times[[#This Row],[34]])</f>
        <v>8.5251967592592612E-2</v>
      </c>
      <c r="AR88" s="10">
        <f>IF(ISBLANK(laps_times[[#This Row],[35]]),"DNF",    rounds_cum_time[[#This Row],[34]]+laps_times[[#This Row],[35]])</f>
        <v>8.8357754629629651E-2</v>
      </c>
      <c r="AS88" s="10">
        <f>IF(ISBLANK(laps_times[[#This Row],[36]]),"DNF",    rounds_cum_time[[#This Row],[35]]+laps_times[[#This Row],[36]])</f>
        <v>9.1296990740740769E-2</v>
      </c>
      <c r="AT88" s="10">
        <f>IF(ISBLANK(laps_times[[#This Row],[37]]),"DNF",    rounds_cum_time[[#This Row],[36]]+laps_times[[#This Row],[37]])</f>
        <v>9.4117708333333355E-2</v>
      </c>
      <c r="AU88" s="10">
        <f>IF(ISBLANK(laps_times[[#This Row],[38]]),"DNF",    rounds_cum_time[[#This Row],[37]]+laps_times[[#This Row],[38]])</f>
        <v>9.6969444444444469E-2</v>
      </c>
      <c r="AV88" s="10">
        <f>IF(ISBLANK(laps_times[[#This Row],[39]]),"DNF",    rounds_cum_time[[#This Row],[38]]+laps_times[[#This Row],[39]])</f>
        <v>0.10019062500000002</v>
      </c>
      <c r="AW88" s="10">
        <f>IF(ISBLANK(laps_times[[#This Row],[40]]),"DNF",    rounds_cum_time[[#This Row],[39]]+laps_times[[#This Row],[40]])</f>
        <v>0.10330034722222224</v>
      </c>
      <c r="AX88" s="10">
        <f>IF(ISBLANK(laps_times[[#This Row],[41]]),"DNF",    rounds_cum_time[[#This Row],[40]]+laps_times[[#This Row],[41]])</f>
        <v>0.10641446759259261</v>
      </c>
      <c r="AY88" s="10">
        <f>IF(ISBLANK(laps_times[[#This Row],[42]]),"DNF",    rounds_cum_time[[#This Row],[41]]+laps_times[[#This Row],[42]])</f>
        <v>0.10952500000000003</v>
      </c>
      <c r="AZ88" s="10">
        <f>IF(ISBLANK(laps_times[[#This Row],[43]]),"DNF",    rounds_cum_time[[#This Row],[42]]+laps_times[[#This Row],[43]])</f>
        <v>0.11265613425925929</v>
      </c>
      <c r="BA88" s="10">
        <f>IF(ISBLANK(laps_times[[#This Row],[44]]),"DNF",    rounds_cum_time[[#This Row],[43]]+laps_times[[#This Row],[44]])</f>
        <v>0.11604456018518521</v>
      </c>
      <c r="BB88" s="10">
        <f>IF(ISBLANK(laps_times[[#This Row],[45]]),"DNF",    rounds_cum_time[[#This Row],[44]]+laps_times[[#This Row],[45]])</f>
        <v>0.11922106481481484</v>
      </c>
      <c r="BC88" s="10">
        <f>IF(ISBLANK(laps_times[[#This Row],[46]]),"DNF",    rounds_cum_time[[#This Row],[45]]+laps_times[[#This Row],[46]])</f>
        <v>0.12232638888888892</v>
      </c>
      <c r="BD88" s="10">
        <f>IF(ISBLANK(laps_times[[#This Row],[47]]),"DNF",    rounds_cum_time[[#This Row],[46]]+laps_times[[#This Row],[47]])</f>
        <v>0.12512106481481483</v>
      </c>
      <c r="BE88" s="10">
        <f>IF(ISBLANK(laps_times[[#This Row],[48]]),"DNF",    rounds_cum_time[[#This Row],[47]]+laps_times[[#This Row],[48]])</f>
        <v>0.12839490740740742</v>
      </c>
      <c r="BF88" s="10">
        <f>IF(ISBLANK(laps_times[[#This Row],[49]]),"DNF",    rounds_cum_time[[#This Row],[48]]+laps_times[[#This Row],[49]])</f>
        <v>0.13173425925925927</v>
      </c>
      <c r="BG88" s="10">
        <f>IF(ISBLANK(laps_times[[#This Row],[50]]),"DNF",    rounds_cum_time[[#This Row],[49]]+laps_times[[#This Row],[50]])</f>
        <v>0.13447800925925926</v>
      </c>
      <c r="BH88" s="10">
        <f>IF(ISBLANK(laps_times[[#This Row],[51]]),"DNF",    rounds_cum_time[[#This Row],[50]]+laps_times[[#This Row],[51]])</f>
        <v>0.13724560185185186</v>
      </c>
      <c r="BI88" s="10">
        <f>IF(ISBLANK(laps_times[[#This Row],[52]]),"DNF",    rounds_cum_time[[#This Row],[51]]+laps_times[[#This Row],[52]])</f>
        <v>0.13992569444444444</v>
      </c>
      <c r="BJ88" s="10">
        <f>IF(ISBLANK(laps_times[[#This Row],[53]]),"DNF",    rounds_cum_time[[#This Row],[52]]+laps_times[[#This Row],[53]])</f>
        <v>0.14260902777777779</v>
      </c>
      <c r="BK88" s="10">
        <f>IF(ISBLANK(laps_times[[#This Row],[54]]),"DNF",    rounds_cum_time[[#This Row],[53]]+laps_times[[#This Row],[54]])</f>
        <v>0.14517314814814816</v>
      </c>
      <c r="BL88" s="10">
        <f>IF(ISBLANK(laps_times[[#This Row],[55]]),"DNF",    rounds_cum_time[[#This Row],[54]]+laps_times[[#This Row],[55]])</f>
        <v>0.14824189814814817</v>
      </c>
      <c r="BM88" s="10">
        <f>IF(ISBLANK(laps_times[[#This Row],[56]]),"DNF",    rounds_cum_time[[#This Row],[55]]+laps_times[[#This Row],[56]])</f>
        <v>0.15137245370370372</v>
      </c>
      <c r="BN88" s="10">
        <f>IF(ISBLANK(laps_times[[#This Row],[57]]),"DNF",    rounds_cum_time[[#This Row],[56]]+laps_times[[#This Row],[57]])</f>
        <v>0.15451400462962964</v>
      </c>
      <c r="BO88" s="10">
        <f>IF(ISBLANK(laps_times[[#This Row],[58]]),"DNF",    rounds_cum_time[[#This Row],[57]]+laps_times[[#This Row],[58]])</f>
        <v>0.15762268518518519</v>
      </c>
      <c r="BP88" s="10">
        <f>IF(ISBLANK(laps_times[[#This Row],[59]]),"DNF",    rounds_cum_time[[#This Row],[58]]+laps_times[[#This Row],[59]])</f>
        <v>0.16072094907407408</v>
      </c>
      <c r="BQ88" s="10">
        <f>IF(ISBLANK(laps_times[[#This Row],[60]]),"DNF",    rounds_cum_time[[#This Row],[59]]+laps_times[[#This Row],[60]])</f>
        <v>0.16422858796296297</v>
      </c>
      <c r="BR88" s="10">
        <f>IF(ISBLANK(laps_times[[#This Row],[61]]),"DNF",    rounds_cum_time[[#This Row],[60]]+laps_times[[#This Row],[61]])</f>
        <v>0.16790717592592594</v>
      </c>
      <c r="BS88" s="10">
        <f>IF(ISBLANK(laps_times[[#This Row],[62]]),"DNF",    rounds_cum_time[[#This Row],[61]]+laps_times[[#This Row],[62]])</f>
        <v>0.17108043981481483</v>
      </c>
      <c r="BT88" s="10">
        <f>IF(ISBLANK(laps_times[[#This Row],[63]]),"DNF",    rounds_cum_time[[#This Row],[62]]+laps_times[[#This Row],[63]])</f>
        <v>0.17374201388888891</v>
      </c>
    </row>
    <row r="89" spans="2:72" x14ac:dyDescent="0.2">
      <c r="B89" s="5">
        <v>84</v>
      </c>
      <c r="C89" s="1">
        <v>69</v>
      </c>
      <c r="D89" s="1" t="s">
        <v>150</v>
      </c>
      <c r="E89" s="3">
        <v>1970</v>
      </c>
      <c r="F89" s="3" t="s">
        <v>1</v>
      </c>
      <c r="G89" s="3">
        <v>31</v>
      </c>
      <c r="H89" s="1" t="s">
        <v>151</v>
      </c>
      <c r="I89" s="18">
        <v>0.17485104166666665</v>
      </c>
      <c r="J89" s="10">
        <f>laps_times[[#This Row],[1]]</f>
        <v>2.9383101851851849E-3</v>
      </c>
      <c r="K89" s="10">
        <f>IF(ISBLANK(laps_times[[#This Row],[2]]),"DNF",    rounds_cum_time[[#This Row],[1]]+laps_times[[#This Row],[2]])</f>
        <v>5.8964120370370368E-3</v>
      </c>
      <c r="L89" s="10">
        <f>IF(ISBLANK(laps_times[[#This Row],[3]]),"DNF",    rounds_cum_time[[#This Row],[2]]+laps_times[[#This Row],[3]])</f>
        <v>8.2579861111111118E-3</v>
      </c>
      <c r="M89" s="10">
        <f>IF(ISBLANK(laps_times[[#This Row],[4]]),"DNF",    rounds_cum_time[[#This Row],[3]]+laps_times[[#This Row],[4]])</f>
        <v>1.0698611111111112E-2</v>
      </c>
      <c r="N89" s="10">
        <f>IF(ISBLANK(laps_times[[#This Row],[5]]),"DNF",    rounds_cum_time[[#This Row],[4]]+laps_times[[#This Row],[5]])</f>
        <v>1.3120949074074075E-2</v>
      </c>
      <c r="O89" s="10">
        <f>IF(ISBLANK(laps_times[[#This Row],[6]]),"DNF",    rounds_cum_time[[#This Row],[5]]+laps_times[[#This Row],[6]])</f>
        <v>1.5553703703703705E-2</v>
      </c>
      <c r="P89" s="10">
        <f>IF(ISBLANK(laps_times[[#This Row],[7]]),"DNF",    rounds_cum_time[[#This Row],[6]]+laps_times[[#This Row],[7]])</f>
        <v>1.7964236111111111E-2</v>
      </c>
      <c r="Q89" s="10">
        <f>IF(ISBLANK(laps_times[[#This Row],[8]]),"DNF",    rounds_cum_time[[#This Row],[7]]+laps_times[[#This Row],[8]])</f>
        <v>2.040115740740741E-2</v>
      </c>
      <c r="R89" s="10">
        <f>IF(ISBLANK(laps_times[[#This Row],[9]]),"DNF",    rounds_cum_time[[#This Row],[8]]+laps_times[[#This Row],[9]])</f>
        <v>2.2839236111111112E-2</v>
      </c>
      <c r="S89" s="10">
        <f>IF(ISBLANK(laps_times[[#This Row],[10]]),"DNF",    rounds_cum_time[[#This Row],[9]]+laps_times[[#This Row],[10]])</f>
        <v>2.5268402777777779E-2</v>
      </c>
      <c r="T89" s="10">
        <f>IF(ISBLANK(laps_times[[#This Row],[11]]),"DNF",    rounds_cum_time[[#This Row],[10]]+laps_times[[#This Row],[11]])</f>
        <v>2.7753356481481483E-2</v>
      </c>
      <c r="U89" s="10">
        <f>IF(ISBLANK(laps_times[[#This Row],[12]]),"DNF",    rounds_cum_time[[#This Row],[11]]+laps_times[[#This Row],[12]])</f>
        <v>3.0204976851851854E-2</v>
      </c>
      <c r="V89" s="10">
        <f>IF(ISBLANK(laps_times[[#This Row],[13]]),"DNF",    rounds_cum_time[[#This Row],[12]]+laps_times[[#This Row],[13]])</f>
        <v>3.266793981481482E-2</v>
      </c>
      <c r="W89" s="10">
        <f>IF(ISBLANK(laps_times[[#This Row],[14]]),"DNF",    rounds_cum_time[[#This Row],[13]]+laps_times[[#This Row],[14]])</f>
        <v>3.5270370370370376E-2</v>
      </c>
      <c r="X89" s="10">
        <f>IF(ISBLANK(laps_times[[#This Row],[15]]),"DNF",    rounds_cum_time[[#This Row],[14]]+laps_times[[#This Row],[15]])</f>
        <v>3.7665856481481484E-2</v>
      </c>
      <c r="Y89" s="10">
        <f>IF(ISBLANK(laps_times[[#This Row],[16]]),"DNF",    rounds_cum_time[[#This Row],[15]]+laps_times[[#This Row],[16]])</f>
        <v>4.0132638888888891E-2</v>
      </c>
      <c r="Z89" s="10">
        <f>IF(ISBLANK(laps_times[[#This Row],[17]]),"DNF",    rounds_cum_time[[#This Row],[16]]+laps_times[[#This Row],[17]])</f>
        <v>4.2618055555555555E-2</v>
      </c>
      <c r="AA89" s="10">
        <f>IF(ISBLANK(laps_times[[#This Row],[18]]),"DNF",    rounds_cum_time[[#This Row],[17]]+laps_times[[#This Row],[18]])</f>
        <v>4.5114814814814816E-2</v>
      </c>
      <c r="AB89" s="10">
        <f>IF(ISBLANK(laps_times[[#This Row],[19]]),"DNF",    rounds_cum_time[[#This Row],[18]]+laps_times[[#This Row],[19]])</f>
        <v>4.772523148148148E-2</v>
      </c>
      <c r="AC89" s="10">
        <f>IF(ISBLANK(laps_times[[#This Row],[20]]),"DNF",    rounds_cum_time[[#This Row],[19]]+laps_times[[#This Row],[20]])</f>
        <v>5.0213194444444442E-2</v>
      </c>
      <c r="AD89" s="10">
        <f>IF(ISBLANK(laps_times[[#This Row],[21]]),"DNF",    rounds_cum_time[[#This Row],[20]]+laps_times[[#This Row],[21]])</f>
        <v>5.2653935185185186E-2</v>
      </c>
      <c r="AE89" s="10">
        <f>IF(ISBLANK(laps_times[[#This Row],[22]]),"DNF",    rounds_cum_time[[#This Row],[21]]+laps_times[[#This Row],[22]])</f>
        <v>5.5279398148148147E-2</v>
      </c>
      <c r="AF89" s="10">
        <f>IF(ISBLANK(laps_times[[#This Row],[23]]),"DNF",    rounds_cum_time[[#This Row],[22]]+laps_times[[#This Row],[23]])</f>
        <v>5.7794560185185181E-2</v>
      </c>
      <c r="AG89" s="10">
        <f>IF(ISBLANK(laps_times[[#This Row],[24]]),"DNF",    rounds_cum_time[[#This Row],[23]]+laps_times[[#This Row],[24]])</f>
        <v>6.0318287037037031E-2</v>
      </c>
      <c r="AH89" s="10">
        <f>IF(ISBLANK(laps_times[[#This Row],[25]]),"DNF",    rounds_cum_time[[#This Row],[24]]+laps_times[[#This Row],[25]])</f>
        <v>6.2992361111111103E-2</v>
      </c>
      <c r="AI89" s="10">
        <f>IF(ISBLANK(laps_times[[#This Row],[26]]),"DNF",    rounds_cum_time[[#This Row],[25]]+laps_times[[#This Row],[26]])</f>
        <v>6.5530324074074067E-2</v>
      </c>
      <c r="AJ89" s="10">
        <f>IF(ISBLANK(laps_times[[#This Row],[27]]),"DNF",    rounds_cum_time[[#This Row],[26]]+laps_times[[#This Row],[27]])</f>
        <v>6.8093171296296287E-2</v>
      </c>
      <c r="AK89" s="10">
        <f>IF(ISBLANK(laps_times[[#This Row],[28]]),"DNF",    rounds_cum_time[[#This Row],[27]]+laps_times[[#This Row],[28]])</f>
        <v>7.0773611111111107E-2</v>
      </c>
      <c r="AL89" s="10">
        <f>IF(ISBLANK(laps_times[[#This Row],[29]]),"DNF",    rounds_cum_time[[#This Row],[28]]+laps_times[[#This Row],[29]])</f>
        <v>7.3300578703703698E-2</v>
      </c>
      <c r="AM89" s="10">
        <f>IF(ISBLANK(laps_times[[#This Row],[30]]),"DNF",    rounds_cum_time[[#This Row],[29]]+laps_times[[#This Row],[30]])</f>
        <v>7.5876041666666658E-2</v>
      </c>
      <c r="AN89" s="10">
        <f>IF(ISBLANK(laps_times[[#This Row],[31]]),"DNF",    rounds_cum_time[[#This Row],[30]]+laps_times[[#This Row],[31]])</f>
        <v>7.8602893518518513E-2</v>
      </c>
      <c r="AO89" s="10">
        <f>IF(ISBLANK(laps_times[[#This Row],[32]]),"DNF",    rounds_cum_time[[#This Row],[31]]+laps_times[[#This Row],[32]])</f>
        <v>8.1140972222222219E-2</v>
      </c>
      <c r="AP89" s="10">
        <f>IF(ISBLANK(laps_times[[#This Row],[33]]),"DNF",    rounds_cum_time[[#This Row],[32]]+laps_times[[#This Row],[33]])</f>
        <v>8.3698148148148147E-2</v>
      </c>
      <c r="AQ89" s="10">
        <f>IF(ISBLANK(laps_times[[#This Row],[34]]),"DNF",    rounds_cum_time[[#This Row],[33]]+laps_times[[#This Row],[34]])</f>
        <v>8.6657523148148147E-2</v>
      </c>
      <c r="AR89" s="10">
        <f>IF(ISBLANK(laps_times[[#This Row],[35]]),"DNF",    rounds_cum_time[[#This Row],[34]]+laps_times[[#This Row],[35]])</f>
        <v>8.9300000000000004E-2</v>
      </c>
      <c r="AS89" s="10">
        <f>IF(ISBLANK(laps_times[[#This Row],[36]]),"DNF",    rounds_cum_time[[#This Row],[35]]+laps_times[[#This Row],[36]])</f>
        <v>9.1921643518518517E-2</v>
      </c>
      <c r="AT89" s="10">
        <f>IF(ISBLANK(laps_times[[#This Row],[37]]),"DNF",    rounds_cum_time[[#This Row],[36]]+laps_times[[#This Row],[37]])</f>
        <v>9.4804166666666662E-2</v>
      </c>
      <c r="AU89" s="10">
        <f>IF(ISBLANK(laps_times[[#This Row],[38]]),"DNF",    rounds_cum_time[[#This Row],[37]]+laps_times[[#This Row],[38]])</f>
        <v>9.7434606481481473E-2</v>
      </c>
      <c r="AV89" s="10">
        <f>IF(ISBLANK(laps_times[[#This Row],[39]]),"DNF",    rounds_cum_time[[#This Row],[38]]+laps_times[[#This Row],[39]])</f>
        <v>0.10010671296296296</v>
      </c>
      <c r="AW89" s="10">
        <f>IF(ISBLANK(laps_times[[#This Row],[40]]),"DNF",    rounds_cum_time[[#This Row],[39]]+laps_times[[#This Row],[40]])</f>
        <v>0.10286400462962962</v>
      </c>
      <c r="AX89" s="10">
        <f>IF(ISBLANK(laps_times[[#This Row],[41]]),"DNF",    rounds_cum_time[[#This Row],[40]]+laps_times[[#This Row],[41]])</f>
        <v>0.10618414351851851</v>
      </c>
      <c r="AY89" s="10">
        <f>IF(ISBLANK(laps_times[[#This Row],[42]]),"DNF",    rounds_cum_time[[#This Row],[41]]+laps_times[[#This Row],[42]])</f>
        <v>0.10884305555555555</v>
      </c>
      <c r="AZ89" s="10">
        <f>IF(ISBLANK(laps_times[[#This Row],[43]]),"DNF",    rounds_cum_time[[#This Row],[42]]+laps_times[[#This Row],[43]])</f>
        <v>0.11154733796296296</v>
      </c>
      <c r="BA89" s="10">
        <f>IF(ISBLANK(laps_times[[#This Row],[44]]),"DNF",    rounds_cum_time[[#This Row],[43]]+laps_times[[#This Row],[44]])</f>
        <v>0.11455347222222222</v>
      </c>
      <c r="BB89" s="10">
        <f>IF(ISBLANK(laps_times[[#This Row],[45]]),"DNF",    rounds_cum_time[[#This Row],[44]]+laps_times[[#This Row],[45]])</f>
        <v>0.11715474537037036</v>
      </c>
      <c r="BC89" s="10">
        <f>IF(ISBLANK(laps_times[[#This Row],[46]]),"DNF",    rounds_cum_time[[#This Row],[45]]+laps_times[[#This Row],[46]])</f>
        <v>0.12024756944444444</v>
      </c>
      <c r="BD89" s="10">
        <f>IF(ISBLANK(laps_times[[#This Row],[47]]),"DNF",    rounds_cum_time[[#This Row],[46]]+laps_times[[#This Row],[47]])</f>
        <v>0.12298773148148147</v>
      </c>
      <c r="BE89" s="10">
        <f>IF(ISBLANK(laps_times[[#This Row],[48]]),"DNF",    rounds_cum_time[[#This Row],[47]]+laps_times[[#This Row],[48]])</f>
        <v>0.12625451388888886</v>
      </c>
      <c r="BF89" s="10">
        <f>IF(ISBLANK(laps_times[[#This Row],[49]]),"DNF",    rounds_cum_time[[#This Row],[48]]+laps_times[[#This Row],[49]])</f>
        <v>0.12910428240740737</v>
      </c>
      <c r="BG89" s="10">
        <f>IF(ISBLANK(laps_times[[#This Row],[50]]),"DNF",    rounds_cum_time[[#This Row],[49]]+laps_times[[#This Row],[50]])</f>
        <v>0.1326353009259259</v>
      </c>
      <c r="BH89" s="10">
        <f>IF(ISBLANK(laps_times[[#This Row],[51]]),"DNF",    rounds_cum_time[[#This Row],[50]]+laps_times[[#This Row],[51]])</f>
        <v>0.13595613425925923</v>
      </c>
      <c r="BI89" s="10">
        <f>IF(ISBLANK(laps_times[[#This Row],[52]]),"DNF",    rounds_cum_time[[#This Row],[51]]+laps_times[[#This Row],[52]])</f>
        <v>0.13921493055555553</v>
      </c>
      <c r="BJ89" s="10">
        <f>IF(ISBLANK(laps_times[[#This Row],[53]]),"DNF",    rounds_cum_time[[#This Row],[52]]+laps_times[[#This Row],[53]])</f>
        <v>0.14228888888888885</v>
      </c>
      <c r="BK89" s="10">
        <f>IF(ISBLANK(laps_times[[#This Row],[54]]),"DNF",    rounds_cum_time[[#This Row],[53]]+laps_times[[#This Row],[54]])</f>
        <v>0.14600729166666662</v>
      </c>
      <c r="BL89" s="10">
        <f>IF(ISBLANK(laps_times[[#This Row],[55]]),"DNF",    rounds_cum_time[[#This Row],[54]]+laps_times[[#This Row],[55]])</f>
        <v>0.1493618055555555</v>
      </c>
      <c r="BM89" s="10">
        <f>IF(ISBLANK(laps_times[[#This Row],[56]]),"DNF",    rounds_cum_time[[#This Row],[55]]+laps_times[[#This Row],[56]])</f>
        <v>0.15269571759259254</v>
      </c>
      <c r="BN89" s="10">
        <f>IF(ISBLANK(laps_times[[#This Row],[57]]),"DNF",    rounds_cum_time[[#This Row],[56]]+laps_times[[#This Row],[57]])</f>
        <v>0.1562572916666666</v>
      </c>
      <c r="BO89" s="10">
        <f>IF(ISBLANK(laps_times[[#This Row],[58]]),"DNF",    rounds_cum_time[[#This Row],[57]]+laps_times[[#This Row],[58]])</f>
        <v>0.15944432870370365</v>
      </c>
      <c r="BP89" s="10">
        <f>IF(ISBLANK(laps_times[[#This Row],[59]]),"DNF",    rounds_cum_time[[#This Row],[58]]+laps_times[[#This Row],[59]])</f>
        <v>0.16264861111111106</v>
      </c>
      <c r="BQ89" s="10">
        <f>IF(ISBLANK(laps_times[[#This Row],[60]]),"DNF",    rounds_cum_time[[#This Row],[59]]+laps_times[[#This Row],[60]])</f>
        <v>0.16579814814814811</v>
      </c>
      <c r="BR89" s="10">
        <f>IF(ISBLANK(laps_times[[#This Row],[61]]),"DNF",    rounds_cum_time[[#This Row],[60]]+laps_times[[#This Row],[61]])</f>
        <v>0.16889456018518514</v>
      </c>
      <c r="BS89" s="10">
        <f>IF(ISBLANK(laps_times[[#This Row],[62]]),"DNF",    rounds_cum_time[[#This Row],[61]]+laps_times[[#This Row],[62]])</f>
        <v>0.17219293981481476</v>
      </c>
      <c r="BT89" s="10">
        <f>IF(ISBLANK(laps_times[[#This Row],[63]]),"DNF",    rounds_cum_time[[#This Row],[62]]+laps_times[[#This Row],[63]])</f>
        <v>0.1748516203703703</v>
      </c>
    </row>
    <row r="90" spans="2:72" x14ac:dyDescent="0.2">
      <c r="B90" s="5">
        <v>85</v>
      </c>
      <c r="C90" s="1">
        <v>127</v>
      </c>
      <c r="D90" s="1" t="s">
        <v>152</v>
      </c>
      <c r="E90" s="3">
        <v>1949</v>
      </c>
      <c r="F90" s="3" t="s">
        <v>64</v>
      </c>
      <c r="G90" s="3">
        <v>7</v>
      </c>
      <c r="H90" s="1" t="s">
        <v>153</v>
      </c>
      <c r="I90" s="18">
        <v>0.17776990740740739</v>
      </c>
      <c r="J90" s="10">
        <f>laps_times[[#This Row],[1]]</f>
        <v>2.4700231481481483E-3</v>
      </c>
      <c r="K90" s="10">
        <f>IF(ISBLANK(laps_times[[#This Row],[2]]),"DNF",    rounds_cum_time[[#This Row],[1]]+laps_times[[#This Row],[2]])</f>
        <v>4.5035879629629627E-3</v>
      </c>
      <c r="L90" s="10">
        <f>IF(ISBLANK(laps_times[[#This Row],[3]]),"DNF",    rounds_cum_time[[#This Row],[2]]+laps_times[[#This Row],[3]])</f>
        <v>6.5896990740740742E-3</v>
      </c>
      <c r="M90" s="10">
        <f>IF(ISBLANK(laps_times[[#This Row],[4]]),"DNF",    rounds_cum_time[[#This Row],[3]]+laps_times[[#This Row],[4]])</f>
        <v>8.6521990740740743E-3</v>
      </c>
      <c r="N90" s="10">
        <f>IF(ISBLANK(laps_times[[#This Row],[5]]),"DNF",    rounds_cum_time[[#This Row],[4]]+laps_times[[#This Row],[5]])</f>
        <v>1.0695254629629631E-2</v>
      </c>
      <c r="O90" s="10">
        <f>IF(ISBLANK(laps_times[[#This Row],[6]]),"DNF",    rounds_cum_time[[#This Row],[5]]+laps_times[[#This Row],[6]])</f>
        <v>1.2755555555555556E-2</v>
      </c>
      <c r="P90" s="10">
        <f>IF(ISBLANK(laps_times[[#This Row],[7]]),"DNF",    rounds_cum_time[[#This Row],[6]]+laps_times[[#This Row],[7]])</f>
        <v>1.4821643518518519E-2</v>
      </c>
      <c r="Q90" s="10">
        <f>IF(ISBLANK(laps_times[[#This Row],[8]]),"DNF",    rounds_cum_time[[#This Row],[7]]+laps_times[[#This Row],[8]])</f>
        <v>1.6887384259259258E-2</v>
      </c>
      <c r="R90" s="10">
        <f>IF(ISBLANK(laps_times[[#This Row],[9]]),"DNF",    rounds_cum_time[[#This Row],[8]]+laps_times[[#This Row],[9]])</f>
        <v>1.8963657407407408E-2</v>
      </c>
      <c r="S90" s="10">
        <f>IF(ISBLANK(laps_times[[#This Row],[10]]),"DNF",    rounds_cum_time[[#This Row],[9]]+laps_times[[#This Row],[10]])</f>
        <v>2.1021412037037036E-2</v>
      </c>
      <c r="T90" s="10">
        <f>IF(ISBLANK(laps_times[[#This Row],[11]]),"DNF",    rounds_cum_time[[#This Row],[10]]+laps_times[[#This Row],[11]])</f>
        <v>2.3052199074074072E-2</v>
      </c>
      <c r="U90" s="10">
        <f>IF(ISBLANK(laps_times[[#This Row],[12]]),"DNF",    rounds_cum_time[[#This Row],[11]]+laps_times[[#This Row],[12]])</f>
        <v>2.5128356481481481E-2</v>
      </c>
      <c r="V90" s="10">
        <f>IF(ISBLANK(laps_times[[#This Row],[13]]),"DNF",    rounds_cum_time[[#This Row],[12]]+laps_times[[#This Row],[13]])</f>
        <v>2.7212152777777776E-2</v>
      </c>
      <c r="W90" s="10">
        <f>IF(ISBLANK(laps_times[[#This Row],[14]]),"DNF",    rounds_cum_time[[#This Row],[13]]+laps_times[[#This Row],[14]])</f>
        <v>2.9320833333333331E-2</v>
      </c>
      <c r="X90" s="10">
        <f>IF(ISBLANK(laps_times[[#This Row],[15]]),"DNF",    rounds_cum_time[[#This Row],[14]]+laps_times[[#This Row],[15]])</f>
        <v>3.144930555555555E-2</v>
      </c>
      <c r="Y90" s="10">
        <f>IF(ISBLANK(laps_times[[#This Row],[16]]),"DNF",    rounds_cum_time[[#This Row],[15]]+laps_times[[#This Row],[16]])</f>
        <v>3.3547800925925922E-2</v>
      </c>
      <c r="Z90" s="10">
        <f>IF(ISBLANK(laps_times[[#This Row],[17]]),"DNF",    rounds_cum_time[[#This Row],[16]]+laps_times[[#This Row],[17]])</f>
        <v>3.5624537037037031E-2</v>
      </c>
      <c r="AA90" s="10">
        <f>IF(ISBLANK(laps_times[[#This Row],[18]]),"DNF",    rounds_cum_time[[#This Row],[17]]+laps_times[[#This Row],[18]])</f>
        <v>3.7755787037037032E-2</v>
      </c>
      <c r="AB90" s="10">
        <f>IF(ISBLANK(laps_times[[#This Row],[19]]),"DNF",    rounds_cum_time[[#This Row],[18]]+laps_times[[#This Row],[19]])</f>
        <v>3.9897106481481474E-2</v>
      </c>
      <c r="AC90" s="10">
        <f>IF(ISBLANK(laps_times[[#This Row],[20]]),"DNF",    rounds_cum_time[[#This Row],[19]]+laps_times[[#This Row],[20]])</f>
        <v>4.2054976851851847E-2</v>
      </c>
      <c r="AD90" s="10">
        <f>IF(ISBLANK(laps_times[[#This Row],[21]]),"DNF",    rounds_cum_time[[#This Row],[20]]+laps_times[[#This Row],[21]])</f>
        <v>4.4169791666666659E-2</v>
      </c>
      <c r="AE90" s="10">
        <f>IF(ISBLANK(laps_times[[#This Row],[22]]),"DNF",    rounds_cum_time[[#This Row],[21]]+laps_times[[#This Row],[22]])</f>
        <v>4.629918981481481E-2</v>
      </c>
      <c r="AF90" s="10">
        <f>IF(ISBLANK(laps_times[[#This Row],[23]]),"DNF",    rounds_cum_time[[#This Row],[22]]+laps_times[[#This Row],[23]])</f>
        <v>4.8501273148148144E-2</v>
      </c>
      <c r="AG90" s="10">
        <f>IF(ISBLANK(laps_times[[#This Row],[24]]),"DNF",    rounds_cum_time[[#This Row],[23]]+laps_times[[#This Row],[24]])</f>
        <v>5.071354166666666E-2</v>
      </c>
      <c r="AH90" s="10">
        <f>IF(ISBLANK(laps_times[[#This Row],[25]]),"DNF",    rounds_cum_time[[#This Row],[24]]+laps_times[[#This Row],[25]])</f>
        <v>5.2951504629629623E-2</v>
      </c>
      <c r="AI90" s="10">
        <f>IF(ISBLANK(laps_times[[#This Row],[26]]),"DNF",    rounds_cum_time[[#This Row],[25]]+laps_times[[#This Row],[26]])</f>
        <v>5.52011574074074E-2</v>
      </c>
      <c r="AJ90" s="10">
        <f>IF(ISBLANK(laps_times[[#This Row],[27]]),"DNF",    rounds_cum_time[[#This Row],[26]]+laps_times[[#This Row],[27]])</f>
        <v>5.7467592592592584E-2</v>
      </c>
      <c r="AK90" s="10">
        <f>IF(ISBLANK(laps_times[[#This Row],[28]]),"DNF",    rounds_cum_time[[#This Row],[27]]+laps_times[[#This Row],[28]])</f>
        <v>5.972974537037036E-2</v>
      </c>
      <c r="AL90" s="10">
        <f>IF(ISBLANK(laps_times[[#This Row],[29]]),"DNF",    rounds_cum_time[[#This Row],[28]]+laps_times[[#This Row],[29]])</f>
        <v>6.2081134259259249E-2</v>
      </c>
      <c r="AM90" s="10">
        <f>IF(ISBLANK(laps_times[[#This Row],[30]]),"DNF",    rounds_cum_time[[#This Row],[29]]+laps_times[[#This Row],[30]])</f>
        <v>6.4482407407407391E-2</v>
      </c>
      <c r="AN90" s="10">
        <f>IF(ISBLANK(laps_times[[#This Row],[31]]),"DNF",    rounds_cum_time[[#This Row],[30]]+laps_times[[#This Row],[31]])</f>
        <v>6.6949652777777757E-2</v>
      </c>
      <c r="AO90" s="10">
        <f>IF(ISBLANK(laps_times[[#This Row],[32]]),"DNF",    rounds_cum_time[[#This Row],[31]]+laps_times[[#This Row],[32]])</f>
        <v>6.9458680555555541E-2</v>
      </c>
      <c r="AP90" s="10">
        <f>IF(ISBLANK(laps_times[[#This Row],[33]]),"DNF",    rounds_cum_time[[#This Row],[32]]+laps_times[[#This Row],[33]])</f>
        <v>7.2050694444444424E-2</v>
      </c>
      <c r="AQ90" s="10">
        <f>IF(ISBLANK(laps_times[[#This Row],[34]]),"DNF",    rounds_cum_time[[#This Row],[33]]+laps_times[[#This Row],[34]])</f>
        <v>7.4673263888888869E-2</v>
      </c>
      <c r="AR90" s="10">
        <f>IF(ISBLANK(laps_times[[#This Row],[35]]),"DNF",    rounds_cum_time[[#This Row],[34]]+laps_times[[#This Row],[35]])</f>
        <v>7.7350347222222199E-2</v>
      </c>
      <c r="AS90" s="10">
        <f>IF(ISBLANK(laps_times[[#This Row],[36]]),"DNF",    rounds_cum_time[[#This Row],[35]]+laps_times[[#This Row],[36]])</f>
        <v>8.0005902777777749E-2</v>
      </c>
      <c r="AT90" s="10">
        <f>IF(ISBLANK(laps_times[[#This Row],[37]]),"DNF",    rounds_cum_time[[#This Row],[36]]+laps_times[[#This Row],[37]])</f>
        <v>8.2726967592592571E-2</v>
      </c>
      <c r="AU90" s="10">
        <f>IF(ISBLANK(laps_times[[#This Row],[38]]),"DNF",    rounds_cum_time[[#This Row],[37]]+laps_times[[#This Row],[38]])</f>
        <v>8.5660185185185159E-2</v>
      </c>
      <c r="AV90" s="10">
        <f>IF(ISBLANK(laps_times[[#This Row],[39]]),"DNF",    rounds_cum_time[[#This Row],[38]]+laps_times[[#This Row],[39]])</f>
        <v>8.8541550925925902E-2</v>
      </c>
      <c r="AW90" s="10">
        <f>IF(ISBLANK(laps_times[[#This Row],[40]]),"DNF",    rounds_cum_time[[#This Row],[39]]+laps_times[[#This Row],[40]])</f>
        <v>9.1762962962962935E-2</v>
      </c>
      <c r="AX90" s="10">
        <f>IF(ISBLANK(laps_times[[#This Row],[41]]),"DNF",    rounds_cum_time[[#This Row],[40]]+laps_times[[#This Row],[41]])</f>
        <v>9.5352893518518486E-2</v>
      </c>
      <c r="AY90" s="10">
        <f>IF(ISBLANK(laps_times[[#This Row],[42]]),"DNF",    rounds_cum_time[[#This Row],[41]]+laps_times[[#This Row],[42]])</f>
        <v>9.8890624999999968E-2</v>
      </c>
      <c r="AZ90" s="10">
        <f>IF(ISBLANK(laps_times[[#This Row],[43]]),"DNF",    rounds_cum_time[[#This Row],[42]]+laps_times[[#This Row],[43]])</f>
        <v>0.10226307870370367</v>
      </c>
      <c r="BA90" s="10">
        <f>IF(ISBLANK(laps_times[[#This Row],[44]]),"DNF",    rounds_cum_time[[#This Row],[43]]+laps_times[[#This Row],[44]])</f>
        <v>0.10595833333333331</v>
      </c>
      <c r="BB90" s="10">
        <f>IF(ISBLANK(laps_times[[#This Row],[45]]),"DNF",    rounds_cum_time[[#This Row],[44]]+laps_times[[#This Row],[45]])</f>
        <v>0.10963506944444441</v>
      </c>
      <c r="BC90" s="10">
        <f>IF(ISBLANK(laps_times[[#This Row],[46]]),"DNF",    rounds_cum_time[[#This Row],[45]]+laps_times[[#This Row],[46]])</f>
        <v>0.11319004629629627</v>
      </c>
      <c r="BD90" s="10">
        <f>IF(ISBLANK(laps_times[[#This Row],[47]]),"DNF",    rounds_cum_time[[#This Row],[46]]+laps_times[[#This Row],[47]])</f>
        <v>0.11719027777777775</v>
      </c>
      <c r="BE90" s="10">
        <f>IF(ISBLANK(laps_times[[#This Row],[48]]),"DNF",    rounds_cum_time[[#This Row],[47]]+laps_times[[#This Row],[48]])</f>
        <v>0.12060624999999997</v>
      </c>
      <c r="BF90" s="10">
        <f>IF(ISBLANK(laps_times[[#This Row],[49]]),"DNF",    rounds_cum_time[[#This Row],[48]]+laps_times[[#This Row],[49]])</f>
        <v>0.12516157407407405</v>
      </c>
      <c r="BG90" s="10">
        <f>IF(ISBLANK(laps_times[[#This Row],[50]]),"DNF",    rounds_cum_time[[#This Row],[49]]+laps_times[[#This Row],[50]])</f>
        <v>0.12887175925925923</v>
      </c>
      <c r="BH90" s="10">
        <f>IF(ISBLANK(laps_times[[#This Row],[51]]),"DNF",    rounds_cum_time[[#This Row],[50]]+laps_times[[#This Row],[51]])</f>
        <v>0.13290648148148146</v>
      </c>
      <c r="BI90" s="10">
        <f>IF(ISBLANK(laps_times[[#This Row],[52]]),"DNF",    rounds_cum_time[[#This Row],[51]]+laps_times[[#This Row],[52]])</f>
        <v>0.13671342592592589</v>
      </c>
      <c r="BJ90" s="10">
        <f>IF(ISBLANK(laps_times[[#This Row],[53]]),"DNF",    rounds_cum_time[[#This Row],[52]]+laps_times[[#This Row],[53]])</f>
        <v>0.14049583333333329</v>
      </c>
      <c r="BK90" s="10">
        <f>IF(ISBLANK(laps_times[[#This Row],[54]]),"DNF",    rounds_cum_time[[#This Row],[53]]+laps_times[[#This Row],[54]])</f>
        <v>0.1437450231481481</v>
      </c>
      <c r="BL90" s="10">
        <f>IF(ISBLANK(laps_times[[#This Row],[55]]),"DNF",    rounds_cum_time[[#This Row],[54]]+laps_times[[#This Row],[55]])</f>
        <v>0.14704571759259255</v>
      </c>
      <c r="BM90" s="10">
        <f>IF(ISBLANK(laps_times[[#This Row],[56]]),"DNF",    rounds_cum_time[[#This Row],[55]]+laps_times[[#This Row],[56]])</f>
        <v>0.1506756944444444</v>
      </c>
      <c r="BN90" s="10">
        <f>IF(ISBLANK(laps_times[[#This Row],[57]]),"DNF",    rounds_cum_time[[#This Row],[56]]+laps_times[[#This Row],[57]])</f>
        <v>0.15467048611111106</v>
      </c>
      <c r="BO90" s="10">
        <f>IF(ISBLANK(laps_times[[#This Row],[58]]),"DNF",    rounds_cum_time[[#This Row],[57]]+laps_times[[#This Row],[58]])</f>
        <v>0.15863020833333327</v>
      </c>
      <c r="BP90" s="10">
        <f>IF(ISBLANK(laps_times[[#This Row],[59]]),"DNF",    rounds_cum_time[[#This Row],[58]]+laps_times[[#This Row],[59]])</f>
        <v>0.16280543981481477</v>
      </c>
      <c r="BQ90" s="10">
        <f>IF(ISBLANK(laps_times[[#This Row],[60]]),"DNF",    rounds_cum_time[[#This Row],[59]]+laps_times[[#This Row],[60]])</f>
        <v>0.16687696759259255</v>
      </c>
      <c r="BR90" s="10">
        <f>IF(ISBLANK(laps_times[[#This Row],[61]]),"DNF",    rounds_cum_time[[#This Row],[60]]+laps_times[[#This Row],[61]])</f>
        <v>0.17071307870370367</v>
      </c>
      <c r="BS90" s="10">
        <f>IF(ISBLANK(laps_times[[#This Row],[62]]),"DNF",    rounds_cum_time[[#This Row],[61]]+laps_times[[#This Row],[62]])</f>
        <v>0.17466377314814813</v>
      </c>
      <c r="BT90" s="10">
        <f>IF(ISBLANK(laps_times[[#This Row],[63]]),"DNF",    rounds_cum_time[[#This Row],[62]]+laps_times[[#This Row],[63]])</f>
        <v>0.17776967592592591</v>
      </c>
    </row>
    <row r="91" spans="2:72" x14ac:dyDescent="0.2">
      <c r="B91" s="5">
        <v>86</v>
      </c>
      <c r="C91" s="1">
        <v>88</v>
      </c>
      <c r="D91" s="1" t="s">
        <v>154</v>
      </c>
      <c r="E91" s="3">
        <v>1984</v>
      </c>
      <c r="F91" s="3" t="s">
        <v>22</v>
      </c>
      <c r="G91" s="3">
        <v>4</v>
      </c>
      <c r="H91" s="1" t="s">
        <v>70</v>
      </c>
      <c r="I91" s="18">
        <v>0.1800542824074074</v>
      </c>
      <c r="J91" s="10">
        <f>laps_times[[#This Row],[1]]</f>
        <v>3.3032407407407407E-3</v>
      </c>
      <c r="K91" s="10">
        <f>IF(ISBLANK(laps_times[[#This Row],[2]]),"DNF",    rounds_cum_time[[#This Row],[1]]+laps_times[[#This Row],[2]])</f>
        <v>5.991666666666666E-3</v>
      </c>
      <c r="L91" s="10">
        <f>IF(ISBLANK(laps_times[[#This Row],[3]]),"DNF",    rounds_cum_time[[#This Row],[2]]+laps_times[[#This Row],[3]])</f>
        <v>8.6762731481481482E-3</v>
      </c>
      <c r="M91" s="10">
        <f>IF(ISBLANK(laps_times[[#This Row],[4]]),"DNF",    rounds_cum_time[[#This Row],[3]]+laps_times[[#This Row],[4]])</f>
        <v>1.1345138888888889E-2</v>
      </c>
      <c r="N91" s="10">
        <f>IF(ISBLANK(laps_times[[#This Row],[5]]),"DNF",    rounds_cum_time[[#This Row],[4]]+laps_times[[#This Row],[5]])</f>
        <v>1.4011805555555555E-2</v>
      </c>
      <c r="O91" s="10">
        <f>IF(ISBLANK(laps_times[[#This Row],[6]]),"DNF",    rounds_cum_time[[#This Row],[5]]+laps_times[[#This Row],[6]])</f>
        <v>1.664224537037037E-2</v>
      </c>
      <c r="P91" s="10">
        <f>IF(ISBLANK(laps_times[[#This Row],[7]]),"DNF",    rounds_cum_time[[#This Row],[6]]+laps_times[[#This Row],[7]])</f>
        <v>1.9281365740740741E-2</v>
      </c>
      <c r="Q91" s="10">
        <f>IF(ISBLANK(laps_times[[#This Row],[8]]),"DNF",    rounds_cum_time[[#This Row],[7]]+laps_times[[#This Row],[8]])</f>
        <v>2.1936111111111111E-2</v>
      </c>
      <c r="R91" s="10">
        <f>IF(ISBLANK(laps_times[[#This Row],[9]]),"DNF",    rounds_cum_time[[#This Row],[8]]+laps_times[[#This Row],[9]])</f>
        <v>2.4625231481481481E-2</v>
      </c>
      <c r="S91" s="10">
        <f>IF(ISBLANK(laps_times[[#This Row],[10]]),"DNF",    rounds_cum_time[[#This Row],[9]]+laps_times[[#This Row],[10]])</f>
        <v>2.7327199074074073E-2</v>
      </c>
      <c r="T91" s="10">
        <f>IF(ISBLANK(laps_times[[#This Row],[11]]),"DNF",    rounds_cum_time[[#This Row],[10]]+laps_times[[#This Row],[11]])</f>
        <v>2.9940393518518519E-2</v>
      </c>
      <c r="U91" s="10">
        <f>IF(ISBLANK(laps_times[[#This Row],[12]]),"DNF",    rounds_cum_time[[#This Row],[11]]+laps_times[[#This Row],[12]])</f>
        <v>3.2625578703703702E-2</v>
      </c>
      <c r="V91" s="10">
        <f>IF(ISBLANK(laps_times[[#This Row],[13]]),"DNF",    rounds_cum_time[[#This Row],[12]]+laps_times[[#This Row],[13]])</f>
        <v>3.5348842592592591E-2</v>
      </c>
      <c r="W91" s="10">
        <f>IF(ISBLANK(laps_times[[#This Row],[14]]),"DNF",    rounds_cum_time[[#This Row],[13]]+laps_times[[#This Row],[14]])</f>
        <v>3.8065624999999999E-2</v>
      </c>
      <c r="X91" s="10">
        <f>IF(ISBLANK(laps_times[[#This Row],[15]]),"DNF",    rounds_cum_time[[#This Row],[14]]+laps_times[[#This Row],[15]])</f>
        <v>4.0789236111111113E-2</v>
      </c>
      <c r="Y91" s="10">
        <f>IF(ISBLANK(laps_times[[#This Row],[16]]),"DNF",    rounds_cum_time[[#This Row],[15]]+laps_times[[#This Row],[16]])</f>
        <v>4.3488657407407406E-2</v>
      </c>
      <c r="Z91" s="10">
        <f>IF(ISBLANK(laps_times[[#This Row],[17]]),"DNF",    rounds_cum_time[[#This Row],[16]]+laps_times[[#This Row],[17]])</f>
        <v>4.6203009259259256E-2</v>
      </c>
      <c r="AA91" s="10">
        <f>IF(ISBLANK(laps_times[[#This Row],[18]]),"DNF",    rounds_cum_time[[#This Row],[17]]+laps_times[[#This Row],[18]])</f>
        <v>4.9026851851851849E-2</v>
      </c>
      <c r="AB91" s="10">
        <f>IF(ISBLANK(laps_times[[#This Row],[19]]),"DNF",    rounds_cum_time[[#This Row],[18]]+laps_times[[#This Row],[19]])</f>
        <v>5.1714351851851852E-2</v>
      </c>
      <c r="AC91" s="10">
        <f>IF(ISBLANK(laps_times[[#This Row],[20]]),"DNF",    rounds_cum_time[[#This Row],[19]]+laps_times[[#This Row],[20]])</f>
        <v>5.4405092592592595E-2</v>
      </c>
      <c r="AD91" s="10">
        <f>IF(ISBLANK(laps_times[[#This Row],[21]]),"DNF",    rounds_cum_time[[#This Row],[20]]+laps_times[[#This Row],[21]])</f>
        <v>5.7171527777777779E-2</v>
      </c>
      <c r="AE91" s="10">
        <f>IF(ISBLANK(laps_times[[#This Row],[22]]),"DNF",    rounds_cum_time[[#This Row],[21]]+laps_times[[#This Row],[22]])</f>
        <v>5.9942939814814813E-2</v>
      </c>
      <c r="AF91" s="10">
        <f>IF(ISBLANK(laps_times[[#This Row],[23]]),"DNF",    rounds_cum_time[[#This Row],[22]]+laps_times[[#This Row],[23]])</f>
        <v>6.2718171296296296E-2</v>
      </c>
      <c r="AG91" s="10">
        <f>IF(ISBLANK(laps_times[[#This Row],[24]]),"DNF",    rounds_cum_time[[#This Row],[23]]+laps_times[[#This Row],[24]])</f>
        <v>6.5533449074074074E-2</v>
      </c>
      <c r="AH91" s="10">
        <f>IF(ISBLANK(laps_times[[#This Row],[25]]),"DNF",    rounds_cum_time[[#This Row],[24]]+laps_times[[#This Row],[25]])</f>
        <v>6.8374074074074073E-2</v>
      </c>
      <c r="AI91" s="10">
        <f>IF(ISBLANK(laps_times[[#This Row],[26]]),"DNF",    rounds_cum_time[[#This Row],[25]]+laps_times[[#This Row],[26]])</f>
        <v>7.1161226851851847E-2</v>
      </c>
      <c r="AJ91" s="10">
        <f>IF(ISBLANK(laps_times[[#This Row],[27]]),"DNF",    rounds_cum_time[[#This Row],[26]]+laps_times[[#This Row],[27]])</f>
        <v>7.4162847222222217E-2</v>
      </c>
      <c r="AK91" s="10">
        <f>IF(ISBLANK(laps_times[[#This Row],[28]]),"DNF",    rounds_cum_time[[#This Row],[27]]+laps_times[[#This Row],[28]])</f>
        <v>7.6964583333333322E-2</v>
      </c>
      <c r="AL91" s="10">
        <f>IF(ISBLANK(laps_times[[#This Row],[29]]),"DNF",    rounds_cum_time[[#This Row],[28]]+laps_times[[#This Row],[29]])</f>
        <v>7.9729282407407398E-2</v>
      </c>
      <c r="AM91" s="10">
        <f>IF(ISBLANK(laps_times[[#This Row],[30]]),"DNF",    rounds_cum_time[[#This Row],[29]]+laps_times[[#This Row],[30]])</f>
        <v>8.2548263888888876E-2</v>
      </c>
      <c r="AN91" s="10">
        <f>IF(ISBLANK(laps_times[[#This Row],[31]]),"DNF",    rounds_cum_time[[#This Row],[30]]+laps_times[[#This Row],[31]])</f>
        <v>8.5322453703703685E-2</v>
      </c>
      <c r="AO91" s="10">
        <f>IF(ISBLANK(laps_times[[#This Row],[32]]),"DNF",    rounds_cum_time[[#This Row],[31]]+laps_times[[#This Row],[32]])</f>
        <v>8.8131712962962946E-2</v>
      </c>
      <c r="AP91" s="10">
        <f>IF(ISBLANK(laps_times[[#This Row],[33]]),"DNF",    rounds_cum_time[[#This Row],[32]]+laps_times[[#This Row],[33]])</f>
        <v>9.0926273148148135E-2</v>
      </c>
      <c r="AQ91" s="10">
        <f>IF(ISBLANK(laps_times[[#This Row],[34]]),"DNF",    rounds_cum_time[[#This Row],[33]]+laps_times[[#This Row],[34]])</f>
        <v>9.385925925925924E-2</v>
      </c>
      <c r="AR91" s="10">
        <f>IF(ISBLANK(laps_times[[#This Row],[35]]),"DNF",    rounds_cum_time[[#This Row],[34]]+laps_times[[#This Row],[35]])</f>
        <v>9.6640046296296273E-2</v>
      </c>
      <c r="AS91" s="10">
        <f>IF(ISBLANK(laps_times[[#This Row],[36]]),"DNF",    rounds_cum_time[[#This Row],[35]]+laps_times[[#This Row],[36]])</f>
        <v>9.9477314814814796E-2</v>
      </c>
      <c r="AT91" s="10">
        <f>IF(ISBLANK(laps_times[[#This Row],[37]]),"DNF",    rounds_cum_time[[#This Row],[36]]+laps_times[[#This Row],[37]])</f>
        <v>0.10229675925925924</v>
      </c>
      <c r="AU91" s="10">
        <f>IF(ISBLANK(laps_times[[#This Row],[38]]),"DNF",    rounds_cum_time[[#This Row],[37]]+laps_times[[#This Row],[38]])</f>
        <v>0.10518275462962962</v>
      </c>
      <c r="AV91" s="10">
        <f>IF(ISBLANK(laps_times[[#This Row],[39]]),"DNF",    rounds_cum_time[[#This Row],[38]]+laps_times[[#This Row],[39]])</f>
        <v>0.10803032407407406</v>
      </c>
      <c r="AW91" s="10">
        <f>IF(ISBLANK(laps_times[[#This Row],[40]]),"DNF",    rounds_cum_time[[#This Row],[39]]+laps_times[[#This Row],[40]])</f>
        <v>0.11109710648148147</v>
      </c>
      <c r="AX91" s="10">
        <f>IF(ISBLANK(laps_times[[#This Row],[41]]),"DNF",    rounds_cum_time[[#This Row],[40]]+laps_times[[#This Row],[41]])</f>
        <v>0.11398368055555554</v>
      </c>
      <c r="AY91" s="10">
        <f>IF(ISBLANK(laps_times[[#This Row],[42]]),"DNF",    rounds_cum_time[[#This Row],[41]]+laps_times[[#This Row],[42]])</f>
        <v>0.11685474537037036</v>
      </c>
      <c r="AZ91" s="10">
        <f>IF(ISBLANK(laps_times[[#This Row],[43]]),"DNF",    rounds_cum_time[[#This Row],[42]]+laps_times[[#This Row],[43]])</f>
        <v>0.11974374999999998</v>
      </c>
      <c r="BA91" s="10">
        <f>IF(ISBLANK(laps_times[[#This Row],[44]]),"DNF",    rounds_cum_time[[#This Row],[43]]+laps_times[[#This Row],[44]])</f>
        <v>0.1225741898148148</v>
      </c>
      <c r="BB91" s="10">
        <f>IF(ISBLANK(laps_times[[#This Row],[45]]),"DNF",    rounds_cum_time[[#This Row],[44]]+laps_times[[#This Row],[45]])</f>
        <v>0.12536828703703704</v>
      </c>
      <c r="BC91" s="10">
        <f>IF(ISBLANK(laps_times[[#This Row],[46]]),"DNF",    rounds_cum_time[[#This Row],[45]]+laps_times[[#This Row],[46]])</f>
        <v>0.12835752314814813</v>
      </c>
      <c r="BD91" s="10">
        <f>IF(ISBLANK(laps_times[[#This Row],[47]]),"DNF",    rounds_cum_time[[#This Row],[46]]+laps_times[[#This Row],[47]])</f>
        <v>0.1312716435185185</v>
      </c>
      <c r="BE91" s="10">
        <f>IF(ISBLANK(laps_times[[#This Row],[48]]),"DNF",    rounds_cum_time[[#This Row],[47]]+laps_times[[#This Row],[48]])</f>
        <v>0.13417534722222221</v>
      </c>
      <c r="BF91" s="10">
        <f>IF(ISBLANK(laps_times[[#This Row],[49]]),"DNF",    rounds_cum_time[[#This Row],[48]]+laps_times[[#This Row],[49]])</f>
        <v>0.13715532407407408</v>
      </c>
      <c r="BG91" s="10">
        <f>IF(ISBLANK(laps_times[[#This Row],[50]]),"DNF",    rounds_cum_time[[#This Row],[49]]+laps_times[[#This Row],[50]])</f>
        <v>0.14010289351851851</v>
      </c>
      <c r="BH91" s="10">
        <f>IF(ISBLANK(laps_times[[#This Row],[51]]),"DNF",    rounds_cum_time[[#This Row],[50]]+laps_times[[#This Row],[51]])</f>
        <v>0.14308078703703703</v>
      </c>
      <c r="BI91" s="10">
        <f>IF(ISBLANK(laps_times[[#This Row],[52]]),"DNF",    rounds_cum_time[[#This Row],[51]]+laps_times[[#This Row],[52]])</f>
        <v>0.14620162037037035</v>
      </c>
      <c r="BJ91" s="10">
        <f>IF(ISBLANK(laps_times[[#This Row],[53]]),"DNF",    rounds_cum_time[[#This Row],[52]]+laps_times[[#This Row],[53]])</f>
        <v>0.14921458333333332</v>
      </c>
      <c r="BK91" s="10">
        <f>IF(ISBLANK(laps_times[[#This Row],[54]]),"DNF",    rounds_cum_time[[#This Row],[53]]+laps_times[[#This Row],[54]])</f>
        <v>0.1522597222222222</v>
      </c>
      <c r="BL91" s="10">
        <f>IF(ISBLANK(laps_times[[#This Row],[55]]),"DNF",    rounds_cum_time[[#This Row],[54]]+laps_times[[#This Row],[55]])</f>
        <v>0.15560231481481479</v>
      </c>
      <c r="BM91" s="10">
        <f>IF(ISBLANK(laps_times[[#This Row],[56]]),"DNF",    rounds_cum_time[[#This Row],[55]]+laps_times[[#This Row],[56]])</f>
        <v>0.15860219907407405</v>
      </c>
      <c r="BN91" s="10">
        <f>IF(ISBLANK(laps_times[[#This Row],[57]]),"DNF",    rounds_cum_time[[#This Row],[56]]+laps_times[[#This Row],[57]])</f>
        <v>0.16152592592592591</v>
      </c>
      <c r="BO91" s="10">
        <f>IF(ISBLANK(laps_times[[#This Row],[58]]),"DNF",    rounds_cum_time[[#This Row],[57]]+laps_times[[#This Row],[58]])</f>
        <v>0.16452314814814814</v>
      </c>
      <c r="BP91" s="10">
        <f>IF(ISBLANK(laps_times[[#This Row],[59]]),"DNF",    rounds_cum_time[[#This Row],[58]]+laps_times[[#This Row],[59]])</f>
        <v>0.16747951388888888</v>
      </c>
      <c r="BQ91" s="10">
        <f>IF(ISBLANK(laps_times[[#This Row],[60]]),"DNF",    rounds_cum_time[[#This Row],[59]]+laps_times[[#This Row],[60]])</f>
        <v>0.17072118055555555</v>
      </c>
      <c r="BR91" s="10">
        <f>IF(ISBLANK(laps_times[[#This Row],[61]]),"DNF",    rounds_cum_time[[#This Row],[60]]+laps_times[[#This Row],[61]])</f>
        <v>0.1738892361111111</v>
      </c>
      <c r="BS91" s="10">
        <f>IF(ISBLANK(laps_times[[#This Row],[62]]),"DNF",    rounds_cum_time[[#This Row],[61]]+laps_times[[#This Row],[62]])</f>
        <v>0.17712708333333332</v>
      </c>
      <c r="BT91" s="10">
        <f>IF(ISBLANK(laps_times[[#This Row],[63]]),"DNF",    rounds_cum_time[[#This Row],[62]]+laps_times[[#This Row],[63]])</f>
        <v>0.18005381944444443</v>
      </c>
    </row>
    <row r="92" spans="2:72" x14ac:dyDescent="0.2">
      <c r="B92" s="5">
        <v>87</v>
      </c>
      <c r="C92" s="1">
        <v>75</v>
      </c>
      <c r="D92" s="1" t="s">
        <v>155</v>
      </c>
      <c r="E92" s="3">
        <v>1950</v>
      </c>
      <c r="F92" s="3" t="s">
        <v>64</v>
      </c>
      <c r="G92" s="3">
        <v>8</v>
      </c>
      <c r="H92" s="1" t="s">
        <v>156</v>
      </c>
      <c r="I92" s="18">
        <v>0.18049814814814813</v>
      </c>
      <c r="J92" s="10">
        <f>laps_times[[#This Row],[1]]</f>
        <v>3.0640046296296296E-3</v>
      </c>
      <c r="K92" s="10">
        <f>IF(ISBLANK(laps_times[[#This Row],[2]]),"DNF",    rounds_cum_time[[#This Row],[1]]+laps_times[[#This Row],[2]])</f>
        <v>5.3807870370370372E-3</v>
      </c>
      <c r="L92" s="10">
        <f>IF(ISBLANK(laps_times[[#This Row],[3]]),"DNF",    rounds_cum_time[[#This Row],[2]]+laps_times[[#This Row],[3]])</f>
        <v>7.762268518518519E-3</v>
      </c>
      <c r="M92" s="10">
        <f>IF(ISBLANK(laps_times[[#This Row],[4]]),"DNF",    rounds_cum_time[[#This Row],[3]]+laps_times[[#This Row],[4]])</f>
        <v>1.018101851851852E-2</v>
      </c>
      <c r="N92" s="10">
        <f>IF(ISBLANK(laps_times[[#This Row],[5]]),"DNF",    rounds_cum_time[[#This Row],[4]]+laps_times[[#This Row],[5]])</f>
        <v>1.2605787037037039E-2</v>
      </c>
      <c r="O92" s="10">
        <f>IF(ISBLANK(laps_times[[#This Row],[6]]),"DNF",    rounds_cum_time[[#This Row],[5]]+laps_times[[#This Row],[6]])</f>
        <v>1.4974768518518519E-2</v>
      </c>
      <c r="P92" s="10">
        <f>IF(ISBLANK(laps_times[[#This Row],[7]]),"DNF",    rounds_cum_time[[#This Row],[6]]+laps_times[[#This Row],[7]])</f>
        <v>1.7352083333333334E-2</v>
      </c>
      <c r="Q92" s="10">
        <f>IF(ISBLANK(laps_times[[#This Row],[8]]),"DNF",    rounds_cum_time[[#This Row],[7]]+laps_times[[#This Row],[8]])</f>
        <v>1.9755092592592595E-2</v>
      </c>
      <c r="R92" s="10">
        <f>IF(ISBLANK(laps_times[[#This Row],[9]]),"DNF",    rounds_cum_time[[#This Row],[8]]+laps_times[[#This Row],[9]])</f>
        <v>2.2182523148148149E-2</v>
      </c>
      <c r="S92" s="10">
        <f>IF(ISBLANK(laps_times[[#This Row],[10]]),"DNF",    rounds_cum_time[[#This Row],[9]]+laps_times[[#This Row],[10]])</f>
        <v>2.4611805555555557E-2</v>
      </c>
      <c r="T92" s="10">
        <f>IF(ISBLANK(laps_times[[#This Row],[11]]),"DNF",    rounds_cum_time[[#This Row],[10]]+laps_times[[#This Row],[11]])</f>
        <v>2.7244212962962963E-2</v>
      </c>
      <c r="U92" s="10">
        <f>IF(ISBLANK(laps_times[[#This Row],[12]]),"DNF",    rounds_cum_time[[#This Row],[11]]+laps_times[[#This Row],[12]])</f>
        <v>2.9727199074074076E-2</v>
      </c>
      <c r="V92" s="10">
        <f>IF(ISBLANK(laps_times[[#This Row],[13]]),"DNF",    rounds_cum_time[[#This Row],[12]]+laps_times[[#This Row],[13]])</f>
        <v>3.21931712962963E-2</v>
      </c>
      <c r="W92" s="10">
        <f>IF(ISBLANK(laps_times[[#This Row],[14]]),"DNF",    rounds_cum_time[[#This Row],[13]]+laps_times[[#This Row],[14]])</f>
        <v>3.470381944444445E-2</v>
      </c>
      <c r="X92" s="10">
        <f>IF(ISBLANK(laps_times[[#This Row],[15]]),"DNF",    rounds_cum_time[[#This Row],[14]]+laps_times[[#This Row],[15]])</f>
        <v>3.7212962962962969E-2</v>
      </c>
      <c r="Y92" s="10">
        <f>IF(ISBLANK(laps_times[[#This Row],[16]]),"DNF",    rounds_cum_time[[#This Row],[15]]+laps_times[[#This Row],[16]])</f>
        <v>3.9713888888888896E-2</v>
      </c>
      <c r="Z92" s="10">
        <f>IF(ISBLANK(laps_times[[#This Row],[17]]),"DNF",    rounds_cum_time[[#This Row],[16]]+laps_times[[#This Row],[17]])</f>
        <v>4.2224652777777788E-2</v>
      </c>
      <c r="AA92" s="10">
        <f>IF(ISBLANK(laps_times[[#This Row],[18]]),"DNF",    rounds_cum_time[[#This Row],[17]]+laps_times[[#This Row],[18]])</f>
        <v>4.4775462962962975E-2</v>
      </c>
      <c r="AB92" s="10">
        <f>IF(ISBLANK(laps_times[[#This Row],[19]]),"DNF",    rounds_cum_time[[#This Row],[18]]+laps_times[[#This Row],[19]])</f>
        <v>4.7520138888888903E-2</v>
      </c>
      <c r="AC92" s="10">
        <f>IF(ISBLANK(laps_times[[#This Row],[20]]),"DNF",    rounds_cum_time[[#This Row],[19]]+laps_times[[#This Row],[20]])</f>
        <v>5.0103935185185203E-2</v>
      </c>
      <c r="AD92" s="10">
        <f>IF(ISBLANK(laps_times[[#This Row],[21]]),"DNF",    rounds_cum_time[[#This Row],[20]]+laps_times[[#This Row],[21]])</f>
        <v>5.2673032407407422E-2</v>
      </c>
      <c r="AE92" s="10">
        <f>IF(ISBLANK(laps_times[[#This Row],[22]]),"DNF",    rounds_cum_time[[#This Row],[21]]+laps_times[[#This Row],[22]])</f>
        <v>5.5263425925925938E-2</v>
      </c>
      <c r="AF92" s="10">
        <f>IF(ISBLANK(laps_times[[#This Row],[23]]),"DNF",    rounds_cum_time[[#This Row],[22]]+laps_times[[#This Row],[23]])</f>
        <v>5.7865740740740752E-2</v>
      </c>
      <c r="AG92" s="10">
        <f>IF(ISBLANK(laps_times[[#This Row],[24]]),"DNF",    rounds_cum_time[[#This Row],[23]]+laps_times[[#This Row],[24]])</f>
        <v>6.0484953703703714E-2</v>
      </c>
      <c r="AH92" s="10">
        <f>IF(ISBLANK(laps_times[[#This Row],[25]]),"DNF",    rounds_cum_time[[#This Row],[24]]+laps_times[[#This Row],[25]])</f>
        <v>6.3079629629629638E-2</v>
      </c>
      <c r="AI92" s="10">
        <f>IF(ISBLANK(laps_times[[#This Row],[26]]),"DNF",    rounds_cum_time[[#This Row],[25]]+laps_times[[#This Row],[26]])</f>
        <v>6.5751041666666676E-2</v>
      </c>
      <c r="AJ92" s="10">
        <f>IF(ISBLANK(laps_times[[#This Row],[27]]),"DNF",    rounds_cum_time[[#This Row],[26]]+laps_times[[#This Row],[27]])</f>
        <v>6.8758333333333338E-2</v>
      </c>
      <c r="AK92" s="10">
        <f>IF(ISBLANK(laps_times[[#This Row],[28]]),"DNF",    rounds_cum_time[[#This Row],[27]]+laps_times[[#This Row],[28]])</f>
        <v>7.1403472222222222E-2</v>
      </c>
      <c r="AL92" s="10">
        <f>IF(ISBLANK(laps_times[[#This Row],[29]]),"DNF",    rounds_cum_time[[#This Row],[28]]+laps_times[[#This Row],[29]])</f>
        <v>7.4085532407407409E-2</v>
      </c>
      <c r="AM92" s="10">
        <f>IF(ISBLANK(laps_times[[#This Row],[30]]),"DNF",    rounds_cum_time[[#This Row],[29]]+laps_times[[#This Row],[30]])</f>
        <v>7.7323726851851848E-2</v>
      </c>
      <c r="AN92" s="10">
        <f>IF(ISBLANK(laps_times[[#This Row],[31]]),"DNF",    rounds_cum_time[[#This Row],[30]]+laps_times[[#This Row],[31]])</f>
        <v>8.0251273148148144E-2</v>
      </c>
      <c r="AO92" s="10">
        <f>IF(ISBLANK(laps_times[[#This Row],[32]]),"DNF",    rounds_cum_time[[#This Row],[31]]+laps_times[[#This Row],[32]])</f>
        <v>8.2962037037037029E-2</v>
      </c>
      <c r="AP92" s="10">
        <f>IF(ISBLANK(laps_times[[#This Row],[33]]),"DNF",    rounds_cum_time[[#This Row],[32]]+laps_times[[#This Row],[33]])</f>
        <v>8.5706249999999998E-2</v>
      </c>
      <c r="AQ92" s="10">
        <f>IF(ISBLANK(laps_times[[#This Row],[34]]),"DNF",    rounds_cum_time[[#This Row],[33]]+laps_times[[#This Row],[34]])</f>
        <v>8.8492129629629629E-2</v>
      </c>
      <c r="AR92" s="10">
        <f>IF(ISBLANK(laps_times[[#This Row],[35]]),"DNF",    rounds_cum_time[[#This Row],[34]]+laps_times[[#This Row],[35]])</f>
        <v>9.1270717592592587E-2</v>
      </c>
      <c r="AS92" s="10">
        <f>IF(ISBLANK(laps_times[[#This Row],[36]]),"DNF",    rounds_cum_time[[#This Row],[35]]+laps_times[[#This Row],[36]])</f>
        <v>9.4066203703703694E-2</v>
      </c>
      <c r="AT92" s="10">
        <f>IF(ISBLANK(laps_times[[#This Row],[37]]),"DNF",    rounds_cum_time[[#This Row],[36]]+laps_times[[#This Row],[37]])</f>
        <v>9.6919444444444433E-2</v>
      </c>
      <c r="AU92" s="10">
        <f>IF(ISBLANK(laps_times[[#This Row],[38]]),"DNF",    rounds_cum_time[[#This Row],[37]]+laps_times[[#This Row],[38]])</f>
        <v>9.9817592592592583E-2</v>
      </c>
      <c r="AV92" s="10">
        <f>IF(ISBLANK(laps_times[[#This Row],[39]]),"DNF",    rounds_cum_time[[#This Row],[38]]+laps_times[[#This Row],[39]])</f>
        <v>0.10273182870370369</v>
      </c>
      <c r="AW92" s="10">
        <f>IF(ISBLANK(laps_times[[#This Row],[40]]),"DNF",    rounds_cum_time[[#This Row],[39]]+laps_times[[#This Row],[40]])</f>
        <v>0.10588935185185183</v>
      </c>
      <c r="AX92" s="10">
        <f>IF(ISBLANK(laps_times[[#This Row],[41]]),"DNF",    rounds_cum_time[[#This Row],[40]]+laps_times[[#This Row],[41]])</f>
        <v>0.10924259259259257</v>
      </c>
      <c r="AY92" s="10">
        <f>IF(ISBLANK(laps_times[[#This Row],[42]]),"DNF",    rounds_cum_time[[#This Row],[41]]+laps_times[[#This Row],[42]])</f>
        <v>0.11227905092592591</v>
      </c>
      <c r="AZ92" s="10">
        <f>IF(ISBLANK(laps_times[[#This Row],[43]]),"DNF",    rounds_cum_time[[#This Row],[42]]+laps_times[[#This Row],[43]])</f>
        <v>0.11535254629629628</v>
      </c>
      <c r="BA92" s="10">
        <f>IF(ISBLANK(laps_times[[#This Row],[44]]),"DNF",    rounds_cum_time[[#This Row],[43]]+laps_times[[#This Row],[44]])</f>
        <v>0.1188915509259259</v>
      </c>
      <c r="BB92" s="10">
        <f>IF(ISBLANK(laps_times[[#This Row],[45]]),"DNF",    rounds_cum_time[[#This Row],[44]]+laps_times[[#This Row],[45]])</f>
        <v>0.12197361111111109</v>
      </c>
      <c r="BC92" s="10">
        <f>IF(ISBLANK(laps_times[[#This Row],[46]]),"DNF",    rounds_cum_time[[#This Row],[45]]+laps_times[[#This Row],[46]])</f>
        <v>0.12503506944444442</v>
      </c>
      <c r="BD92" s="10">
        <f>IF(ISBLANK(laps_times[[#This Row],[47]]),"DNF",    rounds_cum_time[[#This Row],[46]]+laps_times[[#This Row],[47]])</f>
        <v>0.12828749999999997</v>
      </c>
      <c r="BE92" s="10">
        <f>IF(ISBLANK(laps_times[[#This Row],[48]]),"DNF",    rounds_cum_time[[#This Row],[47]]+laps_times[[#This Row],[48]])</f>
        <v>0.13146620370370368</v>
      </c>
      <c r="BF92" s="10">
        <f>IF(ISBLANK(laps_times[[#This Row],[49]]),"DNF",    rounds_cum_time[[#This Row],[48]]+laps_times[[#This Row],[49]])</f>
        <v>0.1346728009259259</v>
      </c>
      <c r="BG92" s="10">
        <f>IF(ISBLANK(laps_times[[#This Row],[50]]),"DNF",    rounds_cum_time[[#This Row],[49]]+laps_times[[#This Row],[50]])</f>
        <v>0.138102662037037</v>
      </c>
      <c r="BH92" s="10">
        <f>IF(ISBLANK(laps_times[[#This Row],[51]]),"DNF",    rounds_cum_time[[#This Row],[50]]+laps_times[[#This Row],[51]])</f>
        <v>0.14158356481481477</v>
      </c>
      <c r="BI92" s="10">
        <f>IF(ISBLANK(laps_times[[#This Row],[52]]),"DNF",    rounds_cum_time[[#This Row],[51]]+laps_times[[#This Row],[52]])</f>
        <v>0.14487291666666663</v>
      </c>
      <c r="BJ92" s="10">
        <f>IF(ISBLANK(laps_times[[#This Row],[53]]),"DNF",    rounds_cum_time[[#This Row],[52]]+laps_times[[#This Row],[53]])</f>
        <v>0.14812245370370367</v>
      </c>
      <c r="BK92" s="10">
        <f>IF(ISBLANK(laps_times[[#This Row],[54]]),"DNF",    rounds_cum_time[[#This Row],[53]]+laps_times[[#This Row],[54]])</f>
        <v>0.15158506944444441</v>
      </c>
      <c r="BL92" s="10">
        <f>IF(ISBLANK(laps_times[[#This Row],[55]]),"DNF",    rounds_cum_time[[#This Row],[54]]+laps_times[[#This Row],[55]])</f>
        <v>0.154749537037037</v>
      </c>
      <c r="BM92" s="10">
        <f>IF(ISBLANK(laps_times[[#This Row],[56]]),"DNF",    rounds_cum_time[[#This Row],[55]]+laps_times[[#This Row],[56]])</f>
        <v>0.15789999999999996</v>
      </c>
      <c r="BN92" s="10">
        <f>IF(ISBLANK(laps_times[[#This Row],[57]]),"DNF",    rounds_cum_time[[#This Row],[56]]+laps_times[[#This Row],[57]])</f>
        <v>0.16140335648148144</v>
      </c>
      <c r="BO92" s="10">
        <f>IF(ISBLANK(laps_times[[#This Row],[58]]),"DNF",    rounds_cum_time[[#This Row],[57]]+laps_times[[#This Row],[58]])</f>
        <v>0.16450775462962958</v>
      </c>
      <c r="BP92" s="10">
        <f>IF(ISBLANK(laps_times[[#This Row],[59]]),"DNF",    rounds_cum_time[[#This Row],[58]]+laps_times[[#This Row],[59]])</f>
        <v>0.16784826388888885</v>
      </c>
      <c r="BQ92" s="10">
        <f>IF(ISBLANK(laps_times[[#This Row],[60]]),"DNF",    rounds_cum_time[[#This Row],[59]]+laps_times[[#This Row],[60]])</f>
        <v>0.17103287037037032</v>
      </c>
      <c r="BR92" s="10">
        <f>IF(ISBLANK(laps_times[[#This Row],[61]]),"DNF",    rounds_cum_time[[#This Row],[60]]+laps_times[[#This Row],[61]])</f>
        <v>0.17418761574074068</v>
      </c>
      <c r="BS92" s="10">
        <f>IF(ISBLANK(laps_times[[#This Row],[62]]),"DNF",    rounds_cum_time[[#This Row],[61]]+laps_times[[#This Row],[62]])</f>
        <v>0.17757858796296291</v>
      </c>
      <c r="BT92" s="10">
        <f>IF(ISBLANK(laps_times[[#This Row],[63]]),"DNF",    rounds_cum_time[[#This Row],[62]]+laps_times[[#This Row],[63]])</f>
        <v>0.18049872685185181</v>
      </c>
    </row>
    <row r="93" spans="2:72" x14ac:dyDescent="0.2">
      <c r="B93" s="5">
        <v>88</v>
      </c>
      <c r="C93" s="1">
        <v>98</v>
      </c>
      <c r="D93" s="1" t="s">
        <v>157</v>
      </c>
      <c r="E93" s="3">
        <v>1978</v>
      </c>
      <c r="F93" s="3" t="s">
        <v>46</v>
      </c>
      <c r="G93" s="3">
        <v>6</v>
      </c>
      <c r="H93" s="1" t="s">
        <v>44</v>
      </c>
      <c r="I93" s="18">
        <v>0.18146516203703703</v>
      </c>
      <c r="J93" s="10">
        <f>laps_times[[#This Row],[1]]</f>
        <v>2.8027777777777773E-3</v>
      </c>
      <c r="K93" s="10">
        <f>IF(ISBLANK(laps_times[[#This Row],[2]]),"DNF",    rounds_cum_time[[#This Row],[1]]+laps_times[[#This Row],[2]])</f>
        <v>5.1150462962962964E-3</v>
      </c>
      <c r="L93" s="10">
        <f>IF(ISBLANK(laps_times[[#This Row],[3]]),"DNF",    rounds_cum_time[[#This Row],[2]]+laps_times[[#This Row],[3]])</f>
        <v>7.4585648148148154E-3</v>
      </c>
      <c r="M93" s="10">
        <f>IF(ISBLANK(laps_times[[#This Row],[4]]),"DNF",    rounds_cum_time[[#This Row],[3]]+laps_times[[#This Row],[4]])</f>
        <v>9.8241898148148151E-3</v>
      </c>
      <c r="N93" s="10">
        <f>IF(ISBLANK(laps_times[[#This Row],[5]]),"DNF",    rounds_cum_time[[#This Row],[4]]+laps_times[[#This Row],[5]])</f>
        <v>1.2189583333333334E-2</v>
      </c>
      <c r="O93" s="10">
        <f>IF(ISBLANK(laps_times[[#This Row],[6]]),"DNF",    rounds_cum_time[[#This Row],[5]]+laps_times[[#This Row],[6]])</f>
        <v>1.456087962962963E-2</v>
      </c>
      <c r="P93" s="10">
        <f>IF(ISBLANK(laps_times[[#This Row],[7]]),"DNF",    rounds_cum_time[[#This Row],[6]]+laps_times[[#This Row],[7]])</f>
        <v>1.6978472222222221E-2</v>
      </c>
      <c r="Q93" s="10">
        <f>IF(ISBLANK(laps_times[[#This Row],[8]]),"DNF",    rounds_cum_time[[#This Row],[7]]+laps_times[[#This Row],[8]])</f>
        <v>1.9368287037037038E-2</v>
      </c>
      <c r="R93" s="10">
        <f>IF(ISBLANK(laps_times[[#This Row],[9]]),"DNF",    rounds_cum_time[[#This Row],[8]]+laps_times[[#This Row],[9]])</f>
        <v>2.1812847222222223E-2</v>
      </c>
      <c r="S93" s="10">
        <f>IF(ISBLANK(laps_times[[#This Row],[10]]),"DNF",    rounds_cum_time[[#This Row],[9]]+laps_times[[#This Row],[10]])</f>
        <v>2.4224189814814816E-2</v>
      </c>
      <c r="T93" s="10">
        <f>IF(ISBLANK(laps_times[[#This Row],[11]]),"DNF",    rounds_cum_time[[#This Row],[10]]+laps_times[[#This Row],[11]])</f>
        <v>2.6693634259259261E-2</v>
      </c>
      <c r="U93" s="10">
        <f>IF(ISBLANK(laps_times[[#This Row],[12]]),"DNF",    rounds_cum_time[[#This Row],[11]]+laps_times[[#This Row],[12]])</f>
        <v>2.9146875000000003E-2</v>
      </c>
      <c r="V93" s="10">
        <f>IF(ISBLANK(laps_times[[#This Row],[13]]),"DNF",    rounds_cum_time[[#This Row],[12]]+laps_times[[#This Row],[13]])</f>
        <v>3.1582638888888889E-2</v>
      </c>
      <c r="W93" s="10">
        <f>IF(ISBLANK(laps_times[[#This Row],[14]]),"DNF",    rounds_cum_time[[#This Row],[13]]+laps_times[[#This Row],[14]])</f>
        <v>3.3983564814814814E-2</v>
      </c>
      <c r="X93" s="10">
        <f>IF(ISBLANK(laps_times[[#This Row],[15]]),"DNF",    rounds_cum_time[[#This Row],[14]]+laps_times[[#This Row],[15]])</f>
        <v>3.6485300925925924E-2</v>
      </c>
      <c r="Y93" s="10">
        <f>IF(ISBLANK(laps_times[[#This Row],[16]]),"DNF",    rounds_cum_time[[#This Row],[15]]+laps_times[[#This Row],[16]])</f>
        <v>3.8975810185185186E-2</v>
      </c>
      <c r="Z93" s="10">
        <f>IF(ISBLANK(laps_times[[#This Row],[17]]),"DNF",    rounds_cum_time[[#This Row],[16]]+laps_times[[#This Row],[17]])</f>
        <v>4.1483680555555555E-2</v>
      </c>
      <c r="AA93" s="10">
        <f>IF(ISBLANK(laps_times[[#This Row],[18]]),"DNF",    rounds_cum_time[[#This Row],[17]]+laps_times[[#This Row],[18]])</f>
        <v>4.4028472222222219E-2</v>
      </c>
      <c r="AB93" s="10">
        <f>IF(ISBLANK(laps_times[[#This Row],[19]]),"DNF",    rounds_cum_time[[#This Row],[18]]+laps_times[[#This Row],[19]])</f>
        <v>4.6650925925925922E-2</v>
      </c>
      <c r="AC93" s="10">
        <f>IF(ISBLANK(laps_times[[#This Row],[20]]),"DNF",    rounds_cum_time[[#This Row],[19]]+laps_times[[#This Row],[20]])</f>
        <v>4.9321412037037035E-2</v>
      </c>
      <c r="AD93" s="10">
        <f>IF(ISBLANK(laps_times[[#This Row],[21]]),"DNF",    rounds_cum_time[[#This Row],[20]]+laps_times[[#This Row],[21]])</f>
        <v>5.1965046296296294E-2</v>
      </c>
      <c r="AE93" s="10">
        <f>IF(ISBLANK(laps_times[[#This Row],[22]]),"DNF",    rounds_cum_time[[#This Row],[21]]+laps_times[[#This Row],[22]])</f>
        <v>5.4568634259259258E-2</v>
      </c>
      <c r="AF93" s="10">
        <f>IF(ISBLANK(laps_times[[#This Row],[23]]),"DNF",    rounds_cum_time[[#This Row],[22]]+laps_times[[#This Row],[23]])</f>
        <v>5.7260995370370368E-2</v>
      </c>
      <c r="AG93" s="10">
        <f>IF(ISBLANK(laps_times[[#This Row],[24]]),"DNF",    rounds_cum_time[[#This Row],[23]]+laps_times[[#This Row],[24]])</f>
        <v>5.9973032407407409E-2</v>
      </c>
      <c r="AH93" s="10">
        <f>IF(ISBLANK(laps_times[[#This Row],[25]]),"DNF",    rounds_cum_time[[#This Row],[24]]+laps_times[[#This Row],[25]])</f>
        <v>6.2733101851851852E-2</v>
      </c>
      <c r="AI93" s="10">
        <f>IF(ISBLANK(laps_times[[#This Row],[26]]),"DNF",    rounds_cum_time[[#This Row],[25]]+laps_times[[#This Row],[26]])</f>
        <v>6.5415046296296298E-2</v>
      </c>
      <c r="AJ93" s="10">
        <f>IF(ISBLANK(laps_times[[#This Row],[27]]),"DNF",    rounds_cum_time[[#This Row],[26]]+laps_times[[#This Row],[27]])</f>
        <v>6.8131597222222229E-2</v>
      </c>
      <c r="AK93" s="10">
        <f>IF(ISBLANK(laps_times[[#This Row],[28]]),"DNF",    rounds_cum_time[[#This Row],[27]]+laps_times[[#This Row],[28]])</f>
        <v>7.0826967592592605E-2</v>
      </c>
      <c r="AL93" s="10">
        <f>IF(ISBLANK(laps_times[[#This Row],[29]]),"DNF",    rounds_cum_time[[#This Row],[28]]+laps_times[[#This Row],[29]])</f>
        <v>7.3546064814814821E-2</v>
      </c>
      <c r="AM93" s="10">
        <f>IF(ISBLANK(laps_times[[#This Row],[30]]),"DNF",    rounds_cum_time[[#This Row],[29]]+laps_times[[#This Row],[30]])</f>
        <v>7.6318981481481488E-2</v>
      </c>
      <c r="AN93" s="10">
        <f>IF(ISBLANK(laps_times[[#This Row],[31]]),"DNF",    rounds_cum_time[[#This Row],[30]]+laps_times[[#This Row],[31]])</f>
        <v>7.9129976851851858E-2</v>
      </c>
      <c r="AO93" s="10">
        <f>IF(ISBLANK(laps_times[[#This Row],[32]]),"DNF",    rounds_cum_time[[#This Row],[31]]+laps_times[[#This Row],[32]])</f>
        <v>8.1895717592592593E-2</v>
      </c>
      <c r="AP93" s="10">
        <f>IF(ISBLANK(laps_times[[#This Row],[33]]),"DNF",    rounds_cum_time[[#This Row],[32]]+laps_times[[#This Row],[33]])</f>
        <v>8.4786342592592587E-2</v>
      </c>
      <c r="AQ93" s="10">
        <f>IF(ISBLANK(laps_times[[#This Row],[34]]),"DNF",    rounds_cum_time[[#This Row],[33]]+laps_times[[#This Row],[34]])</f>
        <v>8.7770138888888877E-2</v>
      </c>
      <c r="AR93" s="10">
        <f>IF(ISBLANK(laps_times[[#This Row],[35]]),"DNF",    rounds_cum_time[[#This Row],[34]]+laps_times[[#This Row],[35]])</f>
        <v>9.0767245370370356E-2</v>
      </c>
      <c r="AS93" s="10">
        <f>IF(ISBLANK(laps_times[[#This Row],[36]]),"DNF",    rounds_cum_time[[#This Row],[35]]+laps_times[[#This Row],[36]])</f>
        <v>9.3797453703703695E-2</v>
      </c>
      <c r="AT93" s="10">
        <f>IF(ISBLANK(laps_times[[#This Row],[37]]),"DNF",    rounds_cum_time[[#This Row],[36]]+laps_times[[#This Row],[37]])</f>
        <v>9.6820254629629621E-2</v>
      </c>
      <c r="AU93" s="10">
        <f>IF(ISBLANK(laps_times[[#This Row],[38]]),"DNF",    rounds_cum_time[[#This Row],[37]]+laps_times[[#This Row],[38]])</f>
        <v>9.9895254629629615E-2</v>
      </c>
      <c r="AV93" s="10">
        <f>IF(ISBLANK(laps_times[[#This Row],[39]]),"DNF",    rounds_cum_time[[#This Row],[38]]+laps_times[[#This Row],[39]])</f>
        <v>0.10301631944444443</v>
      </c>
      <c r="AW93" s="10">
        <f>IF(ISBLANK(laps_times[[#This Row],[40]]),"DNF",    rounds_cum_time[[#This Row],[39]]+laps_times[[#This Row],[40]])</f>
        <v>0.10620891203703703</v>
      </c>
      <c r="AX93" s="10">
        <f>IF(ISBLANK(laps_times[[#This Row],[41]]),"DNF",    rounds_cum_time[[#This Row],[40]]+laps_times[[#This Row],[41]])</f>
        <v>0.10939687499999999</v>
      </c>
      <c r="AY93" s="10">
        <f>IF(ISBLANK(laps_times[[#This Row],[42]]),"DNF",    rounds_cum_time[[#This Row],[41]]+laps_times[[#This Row],[42]])</f>
        <v>0.11254375</v>
      </c>
      <c r="AZ93" s="10">
        <f>IF(ISBLANK(laps_times[[#This Row],[43]]),"DNF",    rounds_cum_time[[#This Row],[42]]+laps_times[[#This Row],[43]])</f>
        <v>0.1157230324074074</v>
      </c>
      <c r="BA93" s="10">
        <f>IF(ISBLANK(laps_times[[#This Row],[44]]),"DNF",    rounds_cum_time[[#This Row],[43]]+laps_times[[#This Row],[44]])</f>
        <v>0.11897951388888889</v>
      </c>
      <c r="BB93" s="10">
        <f>IF(ISBLANK(laps_times[[#This Row],[45]]),"DNF",    rounds_cum_time[[#This Row],[44]]+laps_times[[#This Row],[45]])</f>
        <v>0.12217893518518519</v>
      </c>
      <c r="BC93" s="10">
        <f>IF(ISBLANK(laps_times[[#This Row],[46]]),"DNF",    rounds_cum_time[[#This Row],[45]]+laps_times[[#This Row],[46]])</f>
        <v>0.12544675925925927</v>
      </c>
      <c r="BD93" s="10">
        <f>IF(ISBLANK(laps_times[[#This Row],[47]]),"DNF",    rounds_cum_time[[#This Row],[46]]+laps_times[[#This Row],[47]])</f>
        <v>0.12880949074074075</v>
      </c>
      <c r="BE93" s="10">
        <f>IF(ISBLANK(laps_times[[#This Row],[48]]),"DNF",    rounds_cum_time[[#This Row],[47]]+laps_times[[#This Row],[48]])</f>
        <v>0.13211747685185185</v>
      </c>
      <c r="BF93" s="10">
        <f>IF(ISBLANK(laps_times[[#This Row],[49]]),"DNF",    rounds_cum_time[[#This Row],[48]]+laps_times[[#This Row],[49]])</f>
        <v>0.13537337962962964</v>
      </c>
      <c r="BG93" s="10">
        <f>IF(ISBLANK(laps_times[[#This Row],[50]]),"DNF",    rounds_cum_time[[#This Row],[49]]+laps_times[[#This Row],[50]])</f>
        <v>0.13868090277777778</v>
      </c>
      <c r="BH93" s="10">
        <f>IF(ISBLANK(laps_times[[#This Row],[51]]),"DNF",    rounds_cum_time[[#This Row],[50]]+laps_times[[#This Row],[51]])</f>
        <v>0.1419607638888889</v>
      </c>
      <c r="BI93" s="10">
        <f>IF(ISBLANK(laps_times[[#This Row],[52]]),"DNF",    rounds_cum_time[[#This Row],[51]]+laps_times[[#This Row],[52]])</f>
        <v>0.14523333333333335</v>
      </c>
      <c r="BJ93" s="10">
        <f>IF(ISBLANK(laps_times[[#This Row],[53]]),"DNF",    rounds_cum_time[[#This Row],[52]]+laps_times[[#This Row],[53]])</f>
        <v>0.14848449074074077</v>
      </c>
      <c r="BK93" s="10">
        <f>IF(ISBLANK(laps_times[[#This Row],[54]]),"DNF",    rounds_cum_time[[#This Row],[53]]+laps_times[[#This Row],[54]])</f>
        <v>0.151747337962963</v>
      </c>
      <c r="BL93" s="10">
        <f>IF(ISBLANK(laps_times[[#This Row],[55]]),"DNF",    rounds_cum_time[[#This Row],[54]]+laps_times[[#This Row],[55]])</f>
        <v>0.15498148148148153</v>
      </c>
      <c r="BM93" s="10">
        <f>IF(ISBLANK(laps_times[[#This Row],[56]]),"DNF",    rounds_cum_time[[#This Row],[55]]+laps_times[[#This Row],[56]])</f>
        <v>0.15835879629629634</v>
      </c>
      <c r="BN93" s="10">
        <f>IF(ISBLANK(laps_times[[#This Row],[57]]),"DNF",    rounds_cum_time[[#This Row],[56]]+laps_times[[#This Row],[57]])</f>
        <v>0.16177060185185191</v>
      </c>
      <c r="BO93" s="10">
        <f>IF(ISBLANK(laps_times[[#This Row],[58]]),"DNF",    rounds_cum_time[[#This Row],[57]]+laps_times[[#This Row],[58]])</f>
        <v>0.1651233796296297</v>
      </c>
      <c r="BP93" s="10">
        <f>IF(ISBLANK(laps_times[[#This Row],[59]]),"DNF",    rounds_cum_time[[#This Row],[58]]+laps_times[[#This Row],[59]])</f>
        <v>0.16851701388888896</v>
      </c>
      <c r="BQ93" s="10">
        <f>IF(ISBLANK(laps_times[[#This Row],[60]]),"DNF",    rounds_cum_time[[#This Row],[59]]+laps_times[[#This Row],[60]])</f>
        <v>0.17190162037037043</v>
      </c>
      <c r="BR93" s="10">
        <f>IF(ISBLANK(laps_times[[#This Row],[61]]),"DNF",    rounds_cum_time[[#This Row],[60]]+laps_times[[#This Row],[61]])</f>
        <v>0.17521631944444452</v>
      </c>
      <c r="BS93" s="10">
        <f>IF(ISBLANK(laps_times[[#This Row],[62]]),"DNF",    rounds_cum_time[[#This Row],[61]]+laps_times[[#This Row],[62]])</f>
        <v>0.17842083333333342</v>
      </c>
      <c r="BT93" s="10">
        <f>IF(ISBLANK(laps_times[[#This Row],[63]]),"DNF",    rounds_cum_time[[#This Row],[62]]+laps_times[[#This Row],[63]])</f>
        <v>0.18146539351851859</v>
      </c>
    </row>
    <row r="94" spans="2:72" x14ac:dyDescent="0.2">
      <c r="B94" s="5">
        <v>89</v>
      </c>
      <c r="C94" s="1">
        <v>8</v>
      </c>
      <c r="D94" s="1" t="s">
        <v>158</v>
      </c>
      <c r="E94" s="3">
        <v>1953</v>
      </c>
      <c r="F94" s="3" t="s">
        <v>64</v>
      </c>
      <c r="G94" s="3">
        <v>9</v>
      </c>
      <c r="H94" s="1" t="s">
        <v>70</v>
      </c>
      <c r="I94" s="18">
        <v>0.18426666666666666</v>
      </c>
      <c r="J94" s="10">
        <f>laps_times[[#This Row],[1]]</f>
        <v>2.9994212962962965E-3</v>
      </c>
      <c r="K94" s="10">
        <f>IF(ISBLANK(laps_times[[#This Row],[2]]),"DNF",    rounds_cum_time[[#This Row],[1]]+laps_times[[#This Row],[2]])</f>
        <v>5.4344907407407406E-3</v>
      </c>
      <c r="L94" s="10">
        <f>IF(ISBLANK(laps_times[[#This Row],[3]]),"DNF",    rounds_cum_time[[#This Row],[2]]+laps_times[[#This Row],[3]])</f>
        <v>7.8731481481481482E-3</v>
      </c>
      <c r="M94" s="10">
        <f>IF(ISBLANK(laps_times[[#This Row],[4]]),"DNF",    rounds_cum_time[[#This Row],[3]]+laps_times[[#This Row],[4]])</f>
        <v>1.0296296296296296E-2</v>
      </c>
      <c r="N94" s="10">
        <f>IF(ISBLANK(laps_times[[#This Row],[5]]),"DNF",    rounds_cum_time[[#This Row],[4]]+laps_times[[#This Row],[5]])</f>
        <v>1.2701851851851851E-2</v>
      </c>
      <c r="O94" s="10">
        <f>IF(ISBLANK(laps_times[[#This Row],[6]]),"DNF",    rounds_cum_time[[#This Row],[5]]+laps_times[[#This Row],[6]])</f>
        <v>1.5149189814814815E-2</v>
      </c>
      <c r="P94" s="10">
        <f>IF(ISBLANK(laps_times[[#This Row],[7]]),"DNF",    rounds_cum_time[[#This Row],[6]]+laps_times[[#This Row],[7]])</f>
        <v>1.756712962962963E-2</v>
      </c>
      <c r="Q94" s="10">
        <f>IF(ISBLANK(laps_times[[#This Row],[8]]),"DNF",    rounds_cum_time[[#This Row],[7]]+laps_times[[#This Row],[8]])</f>
        <v>2.0018750000000002E-2</v>
      </c>
      <c r="R94" s="10">
        <f>IF(ISBLANK(laps_times[[#This Row],[9]]),"DNF",    rounds_cum_time[[#This Row],[8]]+laps_times[[#This Row],[9]])</f>
        <v>2.2477893518518519E-2</v>
      </c>
      <c r="S94" s="10">
        <f>IF(ISBLANK(laps_times[[#This Row],[10]]),"DNF",    rounds_cum_time[[#This Row],[9]]+laps_times[[#This Row],[10]])</f>
        <v>2.4995370370370369E-2</v>
      </c>
      <c r="T94" s="10">
        <f>IF(ISBLANK(laps_times[[#This Row],[11]]),"DNF",    rounds_cum_time[[#This Row],[10]]+laps_times[[#This Row],[11]])</f>
        <v>2.7471296296296296E-2</v>
      </c>
      <c r="U94" s="10">
        <f>IF(ISBLANK(laps_times[[#This Row],[12]]),"DNF",    rounds_cum_time[[#This Row],[11]]+laps_times[[#This Row],[12]])</f>
        <v>2.9880902777777777E-2</v>
      </c>
      <c r="V94" s="10">
        <f>IF(ISBLANK(laps_times[[#This Row],[13]]),"DNF",    rounds_cum_time[[#This Row],[12]]+laps_times[[#This Row],[13]])</f>
        <v>3.23224537037037E-2</v>
      </c>
      <c r="W94" s="10">
        <f>IF(ISBLANK(laps_times[[#This Row],[14]]),"DNF",    rounds_cum_time[[#This Row],[13]]+laps_times[[#This Row],[14]])</f>
        <v>3.4807407407407405E-2</v>
      </c>
      <c r="X94" s="10">
        <f>IF(ISBLANK(laps_times[[#This Row],[15]]),"DNF",    rounds_cum_time[[#This Row],[14]]+laps_times[[#This Row],[15]])</f>
        <v>3.7287037037037035E-2</v>
      </c>
      <c r="Y94" s="10">
        <f>IF(ISBLANK(laps_times[[#This Row],[16]]),"DNF",    rounds_cum_time[[#This Row],[15]]+laps_times[[#This Row],[16]])</f>
        <v>3.9798263888888886E-2</v>
      </c>
      <c r="Z94" s="10">
        <f>IF(ISBLANK(laps_times[[#This Row],[17]]),"DNF",    rounds_cum_time[[#This Row],[16]]+laps_times[[#This Row],[17]])</f>
        <v>4.230208333333333E-2</v>
      </c>
      <c r="AA94" s="10">
        <f>IF(ISBLANK(laps_times[[#This Row],[18]]),"DNF",    rounds_cum_time[[#This Row],[17]]+laps_times[[#This Row],[18]])</f>
        <v>4.4823842592592589E-2</v>
      </c>
      <c r="AB94" s="10">
        <f>IF(ISBLANK(laps_times[[#This Row],[19]]),"DNF",    rounds_cum_time[[#This Row],[18]]+laps_times[[#This Row],[19]])</f>
        <v>4.7352314814814812E-2</v>
      </c>
      <c r="AC94" s="10">
        <f>IF(ISBLANK(laps_times[[#This Row],[20]]),"DNF",    rounds_cum_time[[#This Row],[19]]+laps_times[[#This Row],[20]])</f>
        <v>4.9823726851851852E-2</v>
      </c>
      <c r="AD94" s="10">
        <f>IF(ISBLANK(laps_times[[#This Row],[21]]),"DNF",    rounds_cum_time[[#This Row],[20]]+laps_times[[#This Row],[21]])</f>
        <v>5.2537152777777776E-2</v>
      </c>
      <c r="AE94" s="10">
        <f>IF(ISBLANK(laps_times[[#This Row],[22]]),"DNF",    rounds_cum_time[[#This Row],[21]]+laps_times[[#This Row],[22]])</f>
        <v>5.5004050925925925E-2</v>
      </c>
      <c r="AF94" s="10">
        <f>IF(ISBLANK(laps_times[[#This Row],[23]]),"DNF",    rounds_cum_time[[#This Row],[22]]+laps_times[[#This Row],[23]])</f>
        <v>5.7529050925925924E-2</v>
      </c>
      <c r="AG94" s="10">
        <f>IF(ISBLANK(laps_times[[#This Row],[24]]),"DNF",    rounds_cum_time[[#This Row],[23]]+laps_times[[#This Row],[24]])</f>
        <v>6.0073263888888888E-2</v>
      </c>
      <c r="AH94" s="10">
        <f>IF(ISBLANK(laps_times[[#This Row],[25]]),"DNF",    rounds_cum_time[[#This Row],[24]]+laps_times[[#This Row],[25]])</f>
        <v>6.266990740740741E-2</v>
      </c>
      <c r="AI94" s="10">
        <f>IF(ISBLANK(laps_times[[#This Row],[26]]),"DNF",    rounds_cum_time[[#This Row],[25]]+laps_times[[#This Row],[26]])</f>
        <v>6.5203472222222225E-2</v>
      </c>
      <c r="AJ94" s="10">
        <f>IF(ISBLANK(laps_times[[#This Row],[27]]),"DNF",    rounds_cum_time[[#This Row],[26]]+laps_times[[#This Row],[27]])</f>
        <v>6.7799305555555564E-2</v>
      </c>
      <c r="AK94" s="10">
        <f>IF(ISBLANK(laps_times[[#This Row],[28]]),"DNF",    rounds_cum_time[[#This Row],[27]]+laps_times[[#This Row],[28]])</f>
        <v>7.0409837962962976E-2</v>
      </c>
      <c r="AL94" s="10">
        <f>IF(ISBLANK(laps_times[[#This Row],[29]]),"DNF",    rounds_cum_time[[#This Row],[28]]+laps_times[[#This Row],[29]])</f>
        <v>7.298634259259261E-2</v>
      </c>
      <c r="AM94" s="10">
        <f>IF(ISBLANK(laps_times[[#This Row],[30]]),"DNF",    rounds_cum_time[[#This Row],[29]]+laps_times[[#This Row],[30]])</f>
        <v>7.5552777777777788E-2</v>
      </c>
      <c r="AN94" s="10">
        <f>IF(ISBLANK(laps_times[[#This Row],[31]]),"DNF",    rounds_cum_time[[#This Row],[30]]+laps_times[[#This Row],[31]])</f>
        <v>7.810578703703705E-2</v>
      </c>
      <c r="AO94" s="10">
        <f>IF(ISBLANK(laps_times[[#This Row],[32]]),"DNF",    rounds_cum_time[[#This Row],[31]]+laps_times[[#This Row],[32]])</f>
        <v>8.0629050925925941E-2</v>
      </c>
      <c r="AP94" s="10">
        <f>IF(ISBLANK(laps_times[[#This Row],[33]]),"DNF",    rounds_cum_time[[#This Row],[32]]+laps_times[[#This Row],[33]])</f>
        <v>8.3213888888888907E-2</v>
      </c>
      <c r="AQ94" s="10">
        <f>IF(ISBLANK(laps_times[[#This Row],[34]]),"DNF",    rounds_cum_time[[#This Row],[33]]+laps_times[[#This Row],[34]])</f>
        <v>8.5851388888888908E-2</v>
      </c>
      <c r="AR94" s="10">
        <f>IF(ISBLANK(laps_times[[#This Row],[35]]),"DNF",    rounds_cum_time[[#This Row],[34]]+laps_times[[#This Row],[35]])</f>
        <v>8.8540277777777801E-2</v>
      </c>
      <c r="AS94" s="10">
        <f>IF(ISBLANK(laps_times[[#This Row],[36]]),"DNF",    rounds_cum_time[[#This Row],[35]]+laps_times[[#This Row],[36]])</f>
        <v>9.1318171296296324E-2</v>
      </c>
      <c r="AT94" s="10">
        <f>IF(ISBLANK(laps_times[[#This Row],[37]]),"DNF",    rounds_cum_time[[#This Row],[36]]+laps_times[[#This Row],[37]])</f>
        <v>9.4010648148148176E-2</v>
      </c>
      <c r="AU94" s="10">
        <f>IF(ISBLANK(laps_times[[#This Row],[38]]),"DNF",    rounds_cum_time[[#This Row],[37]]+laps_times[[#This Row],[38]])</f>
        <v>9.6731712962962985E-2</v>
      </c>
      <c r="AV94" s="10">
        <f>IF(ISBLANK(laps_times[[#This Row],[39]]),"DNF",    rounds_cum_time[[#This Row],[38]]+laps_times[[#This Row],[39]])</f>
        <v>9.9484490740740755E-2</v>
      </c>
      <c r="AW94" s="10">
        <f>IF(ISBLANK(laps_times[[#This Row],[40]]),"DNF",    rounds_cum_time[[#This Row],[39]]+laps_times[[#This Row],[40]])</f>
        <v>0.10225011574074075</v>
      </c>
      <c r="AX94" s="10">
        <f>IF(ISBLANK(laps_times[[#This Row],[41]]),"DNF",    rounds_cum_time[[#This Row],[40]]+laps_times[[#This Row],[41]])</f>
        <v>0.10507280092592594</v>
      </c>
      <c r="AY94" s="10">
        <f>IF(ISBLANK(laps_times[[#This Row],[42]]),"DNF",    rounds_cum_time[[#This Row],[41]]+laps_times[[#This Row],[42]])</f>
        <v>0.10793391203703705</v>
      </c>
      <c r="AZ94" s="10">
        <f>IF(ISBLANK(laps_times[[#This Row],[43]]),"DNF",    rounds_cum_time[[#This Row],[42]]+laps_times[[#This Row],[43]])</f>
        <v>0.11080613425925927</v>
      </c>
      <c r="BA94" s="10">
        <f>IF(ISBLANK(laps_times[[#This Row],[44]]),"DNF",    rounds_cum_time[[#This Row],[43]]+laps_times[[#This Row],[44]])</f>
        <v>0.11369722222222223</v>
      </c>
      <c r="BB94" s="10">
        <f>IF(ISBLANK(laps_times[[#This Row],[45]]),"DNF",    rounds_cum_time[[#This Row],[44]]+laps_times[[#This Row],[45]])</f>
        <v>0.11660138888888889</v>
      </c>
      <c r="BC94" s="10">
        <f>IF(ISBLANK(laps_times[[#This Row],[46]]),"DNF",    rounds_cum_time[[#This Row],[45]]+laps_times[[#This Row],[46]])</f>
        <v>0.11955381944444445</v>
      </c>
      <c r="BD94" s="10">
        <f>IF(ISBLANK(laps_times[[#This Row],[47]]),"DNF",    rounds_cum_time[[#This Row],[46]]+laps_times[[#This Row],[47]])</f>
        <v>0.12266724537037037</v>
      </c>
      <c r="BE94" s="10">
        <f>IF(ISBLANK(laps_times[[#This Row],[48]]),"DNF",    rounds_cum_time[[#This Row],[47]]+laps_times[[#This Row],[48]])</f>
        <v>0.12578553240740739</v>
      </c>
      <c r="BF94" s="10">
        <f>IF(ISBLANK(laps_times[[#This Row],[49]]),"DNF",    rounds_cum_time[[#This Row],[48]]+laps_times[[#This Row],[49]])</f>
        <v>0.12915636574074071</v>
      </c>
      <c r="BG94" s="10">
        <f>IF(ISBLANK(laps_times[[#This Row],[50]]),"DNF",    rounds_cum_time[[#This Row],[49]]+laps_times[[#This Row],[50]])</f>
        <v>0.13257187499999998</v>
      </c>
      <c r="BH94" s="10">
        <f>IF(ISBLANK(laps_times[[#This Row],[51]]),"DNF",    rounds_cum_time[[#This Row],[50]]+laps_times[[#This Row],[51]])</f>
        <v>0.13719988425925925</v>
      </c>
      <c r="BI94" s="10">
        <f>IF(ISBLANK(laps_times[[#This Row],[52]]),"DNF",    rounds_cum_time[[#This Row],[51]]+laps_times[[#This Row],[52]])</f>
        <v>0.1419440972222222</v>
      </c>
      <c r="BJ94" s="10">
        <f>IF(ISBLANK(laps_times[[#This Row],[53]]),"DNF",    rounds_cum_time[[#This Row],[52]]+laps_times[[#This Row],[53]])</f>
        <v>0.14565081018518516</v>
      </c>
      <c r="BK94" s="10">
        <f>IF(ISBLANK(laps_times[[#This Row],[54]]),"DNF",    rounds_cum_time[[#This Row],[53]]+laps_times[[#This Row],[54]])</f>
        <v>0.14933645833333331</v>
      </c>
      <c r="BL94" s="10">
        <f>IF(ISBLANK(laps_times[[#This Row],[55]]),"DNF",    rounds_cum_time[[#This Row],[54]]+laps_times[[#This Row],[55]])</f>
        <v>0.1528409722222222</v>
      </c>
      <c r="BM94" s="10">
        <f>IF(ISBLANK(laps_times[[#This Row],[56]]),"DNF",    rounds_cum_time[[#This Row],[55]]+laps_times[[#This Row],[56]])</f>
        <v>0.15635972222222219</v>
      </c>
      <c r="BN94" s="10">
        <f>IF(ISBLANK(laps_times[[#This Row],[57]]),"DNF",    rounds_cum_time[[#This Row],[56]]+laps_times[[#This Row],[57]])</f>
        <v>0.16029317129629628</v>
      </c>
      <c r="BO94" s="10">
        <f>IF(ISBLANK(laps_times[[#This Row],[58]]),"DNF",    rounds_cum_time[[#This Row],[57]]+laps_times[[#This Row],[58]])</f>
        <v>0.16469629629629629</v>
      </c>
      <c r="BP94" s="10">
        <f>IF(ISBLANK(laps_times[[#This Row],[59]]),"DNF",    rounds_cum_time[[#This Row],[58]]+laps_times[[#This Row],[59]])</f>
        <v>0.16885648148148147</v>
      </c>
      <c r="BQ94" s="10">
        <f>IF(ISBLANK(laps_times[[#This Row],[60]]),"DNF",    rounds_cum_time[[#This Row],[59]]+laps_times[[#This Row],[60]])</f>
        <v>0.17337291666666665</v>
      </c>
      <c r="BR94" s="10">
        <f>IF(ISBLANK(laps_times[[#This Row],[61]]),"DNF",    rounds_cum_time[[#This Row],[60]]+laps_times[[#This Row],[61]])</f>
        <v>0.17730034722222221</v>
      </c>
      <c r="BS94" s="10">
        <f>IF(ISBLANK(laps_times[[#This Row],[62]]),"DNF",    rounds_cum_time[[#This Row],[61]]+laps_times[[#This Row],[62]])</f>
        <v>0.18111412037037036</v>
      </c>
      <c r="BT94" s="10">
        <f>IF(ISBLANK(laps_times[[#This Row],[63]]),"DNF",    rounds_cum_time[[#This Row],[62]]+laps_times[[#This Row],[63]])</f>
        <v>0.18426701388888889</v>
      </c>
    </row>
    <row r="95" spans="2:72" x14ac:dyDescent="0.2">
      <c r="B95" s="5">
        <v>90</v>
      </c>
      <c r="C95" s="1">
        <v>97</v>
      </c>
      <c r="D95" s="1" t="s">
        <v>159</v>
      </c>
      <c r="E95" s="3">
        <v>1971</v>
      </c>
      <c r="F95" s="3" t="s">
        <v>1</v>
      </c>
      <c r="G95" s="3">
        <v>32</v>
      </c>
      <c r="H95" s="1" t="s">
        <v>160</v>
      </c>
      <c r="I95" s="18">
        <v>0.18438043981481481</v>
      </c>
      <c r="J95" s="10">
        <f>laps_times[[#This Row],[1]]</f>
        <v>2.9796296296296294E-3</v>
      </c>
      <c r="K95" s="10">
        <f>IF(ISBLANK(laps_times[[#This Row],[2]]),"DNF",    rounds_cum_time[[#This Row],[1]]+laps_times[[#This Row],[2]])</f>
        <v>5.3707175925925919E-3</v>
      </c>
      <c r="L95" s="10">
        <f>IF(ISBLANK(laps_times[[#This Row],[3]]),"DNF",    rounds_cum_time[[#This Row],[2]]+laps_times[[#This Row],[3]])</f>
        <v>7.7469907407407401E-3</v>
      </c>
      <c r="M95" s="10">
        <f>IF(ISBLANK(laps_times[[#This Row],[4]]),"DNF",    rounds_cum_time[[#This Row],[3]]+laps_times[[#This Row],[4]])</f>
        <v>1.0099884259259258E-2</v>
      </c>
      <c r="N95" s="10">
        <f>IF(ISBLANK(laps_times[[#This Row],[5]]),"DNF",    rounds_cum_time[[#This Row],[4]]+laps_times[[#This Row],[5]])</f>
        <v>1.2464467592592591E-2</v>
      </c>
      <c r="O95" s="10">
        <f>IF(ISBLANK(laps_times[[#This Row],[6]]),"DNF",    rounds_cum_time[[#This Row],[5]]+laps_times[[#This Row],[6]])</f>
        <v>1.4839004629629629E-2</v>
      </c>
      <c r="P95" s="10">
        <f>IF(ISBLANK(laps_times[[#This Row],[7]]),"DNF",    rounds_cum_time[[#This Row],[6]]+laps_times[[#This Row],[7]])</f>
        <v>1.7249537037037035E-2</v>
      </c>
      <c r="Q95" s="10">
        <f>IF(ISBLANK(laps_times[[#This Row],[8]]),"DNF",    rounds_cum_time[[#This Row],[7]]+laps_times[[#This Row],[8]])</f>
        <v>1.9685995370370368E-2</v>
      </c>
      <c r="R95" s="10">
        <f>IF(ISBLANK(laps_times[[#This Row],[9]]),"DNF",    rounds_cum_time[[#This Row],[8]]+laps_times[[#This Row],[9]])</f>
        <v>2.21224537037037E-2</v>
      </c>
      <c r="S95" s="10">
        <f>IF(ISBLANK(laps_times[[#This Row],[10]]),"DNF",    rounds_cum_time[[#This Row],[9]]+laps_times[[#This Row],[10]])</f>
        <v>2.4598842592592589E-2</v>
      </c>
      <c r="T95" s="10">
        <f>IF(ISBLANK(laps_times[[#This Row],[11]]),"DNF",    rounds_cum_time[[#This Row],[10]]+laps_times[[#This Row],[11]])</f>
        <v>2.7044212962962957E-2</v>
      </c>
      <c r="U95" s="10">
        <f>IF(ISBLANK(laps_times[[#This Row],[12]]),"DNF",    rounds_cum_time[[#This Row],[11]]+laps_times[[#This Row],[12]])</f>
        <v>2.9488541666666659E-2</v>
      </c>
      <c r="V95" s="10">
        <f>IF(ISBLANK(laps_times[[#This Row],[13]]),"DNF",    rounds_cum_time[[#This Row],[12]]+laps_times[[#This Row],[13]])</f>
        <v>3.1927546296296287E-2</v>
      </c>
      <c r="W95" s="10">
        <f>IF(ISBLANK(laps_times[[#This Row],[14]]),"DNF",    rounds_cum_time[[#This Row],[13]]+laps_times[[#This Row],[14]])</f>
        <v>3.4398495370370361E-2</v>
      </c>
      <c r="X95" s="10">
        <f>IF(ISBLANK(laps_times[[#This Row],[15]]),"DNF",    rounds_cum_time[[#This Row],[14]]+laps_times[[#This Row],[15]])</f>
        <v>3.6895486111111105E-2</v>
      </c>
      <c r="Y95" s="10">
        <f>IF(ISBLANK(laps_times[[#This Row],[16]]),"DNF",    rounds_cum_time[[#This Row],[15]]+laps_times[[#This Row],[16]])</f>
        <v>3.9392476851851849E-2</v>
      </c>
      <c r="Z95" s="10">
        <f>IF(ISBLANK(laps_times[[#This Row],[17]]),"DNF",    rounds_cum_time[[#This Row],[16]]+laps_times[[#This Row],[17]])</f>
        <v>4.185879629629629E-2</v>
      </c>
      <c r="AA95" s="10">
        <f>IF(ISBLANK(laps_times[[#This Row],[18]]),"DNF",    rounds_cum_time[[#This Row],[17]]+laps_times[[#This Row],[18]])</f>
        <v>4.4325115740740731E-2</v>
      </c>
      <c r="AB95" s="10">
        <f>IF(ISBLANK(laps_times[[#This Row],[19]]),"DNF",    rounds_cum_time[[#This Row],[18]]+laps_times[[#This Row],[19]])</f>
        <v>4.6842013888888881E-2</v>
      </c>
      <c r="AC95" s="10">
        <f>IF(ISBLANK(laps_times[[#This Row],[20]]),"DNF",    rounds_cum_time[[#This Row],[19]]+laps_times[[#This Row],[20]])</f>
        <v>4.9340162037037026E-2</v>
      </c>
      <c r="AD95" s="10">
        <f>IF(ISBLANK(laps_times[[#This Row],[21]]),"DNF",    rounds_cum_time[[#This Row],[20]]+laps_times[[#This Row],[21]])</f>
        <v>5.2045601851851843E-2</v>
      </c>
      <c r="AE95" s="10">
        <f>IF(ISBLANK(laps_times[[#This Row],[22]]),"DNF",    rounds_cum_time[[#This Row],[21]]+laps_times[[#This Row],[22]])</f>
        <v>5.4564236111111102E-2</v>
      </c>
      <c r="AF95" s="10">
        <f>IF(ISBLANK(laps_times[[#This Row],[23]]),"DNF",    rounds_cum_time[[#This Row],[22]]+laps_times[[#This Row],[23]])</f>
        <v>5.713587962962962E-2</v>
      </c>
      <c r="AG95" s="10">
        <f>IF(ISBLANK(laps_times[[#This Row],[24]]),"DNF",    rounds_cum_time[[#This Row],[23]]+laps_times[[#This Row],[24]])</f>
        <v>5.9746643518518508E-2</v>
      </c>
      <c r="AH95" s="10">
        <f>IF(ISBLANK(laps_times[[#This Row],[25]]),"DNF",    rounds_cum_time[[#This Row],[24]]+laps_times[[#This Row],[25]])</f>
        <v>6.2374421296296285E-2</v>
      </c>
      <c r="AI95" s="10">
        <f>IF(ISBLANK(laps_times[[#This Row],[26]]),"DNF",    rounds_cum_time[[#This Row],[25]]+laps_times[[#This Row],[26]])</f>
        <v>6.4946180555555538E-2</v>
      </c>
      <c r="AJ95" s="10">
        <f>IF(ISBLANK(laps_times[[#This Row],[27]]),"DNF",    rounds_cum_time[[#This Row],[26]]+laps_times[[#This Row],[27]])</f>
        <v>6.7628009259259242E-2</v>
      </c>
      <c r="AK95" s="10">
        <f>IF(ISBLANK(laps_times[[#This Row],[28]]),"DNF",    rounds_cum_time[[#This Row],[27]]+laps_times[[#This Row],[28]])</f>
        <v>7.0243518518518497E-2</v>
      </c>
      <c r="AL95" s="10">
        <f>IF(ISBLANK(laps_times[[#This Row],[29]]),"DNF",    rounds_cum_time[[#This Row],[28]]+laps_times[[#This Row],[29]])</f>
        <v>7.3012847222222205E-2</v>
      </c>
      <c r="AM95" s="10">
        <f>IF(ISBLANK(laps_times[[#This Row],[30]]),"DNF",    rounds_cum_time[[#This Row],[29]]+laps_times[[#This Row],[30]])</f>
        <v>7.5639699074074057E-2</v>
      </c>
      <c r="AN95" s="10">
        <f>IF(ISBLANK(laps_times[[#This Row],[31]]),"DNF",    rounds_cum_time[[#This Row],[30]]+laps_times[[#This Row],[31]])</f>
        <v>7.8707523148148134E-2</v>
      </c>
      <c r="AO95" s="10">
        <f>IF(ISBLANK(laps_times[[#This Row],[32]]),"DNF",    rounds_cum_time[[#This Row],[31]]+laps_times[[#This Row],[32]])</f>
        <v>8.1499074074074057E-2</v>
      </c>
      <c r="AP95" s="10">
        <f>IF(ISBLANK(laps_times[[#This Row],[33]]),"DNF",    rounds_cum_time[[#This Row],[32]]+laps_times[[#This Row],[33]])</f>
        <v>8.4380555555555542E-2</v>
      </c>
      <c r="AQ95" s="10">
        <f>IF(ISBLANK(laps_times[[#This Row],[34]]),"DNF",    rounds_cum_time[[#This Row],[33]]+laps_times[[#This Row],[34]])</f>
        <v>8.7581944444444434E-2</v>
      </c>
      <c r="AR95" s="10">
        <f>IF(ISBLANK(laps_times[[#This Row],[35]]),"DNF",    rounds_cum_time[[#This Row],[34]]+laps_times[[#This Row],[35]])</f>
        <v>9.0257754629629622E-2</v>
      </c>
      <c r="AS95" s="10">
        <f>IF(ISBLANK(laps_times[[#This Row],[36]]),"DNF",    rounds_cum_time[[#This Row],[35]]+laps_times[[#This Row],[36]])</f>
        <v>9.3293749999999995E-2</v>
      </c>
      <c r="AT95" s="10">
        <f>IF(ISBLANK(laps_times[[#This Row],[37]]),"DNF",    rounds_cum_time[[#This Row],[36]]+laps_times[[#This Row],[37]])</f>
        <v>9.6626736111111111E-2</v>
      </c>
      <c r="AU95" s="10">
        <f>IF(ISBLANK(laps_times[[#This Row],[38]]),"DNF",    rounds_cum_time[[#This Row],[37]]+laps_times[[#This Row],[38]])</f>
        <v>9.9778240740740737E-2</v>
      </c>
      <c r="AV95" s="10">
        <f>IF(ISBLANK(laps_times[[#This Row],[39]]),"DNF",    rounds_cum_time[[#This Row],[38]]+laps_times[[#This Row],[39]])</f>
        <v>0.10294317129629629</v>
      </c>
      <c r="AW95" s="10">
        <f>IF(ISBLANK(laps_times[[#This Row],[40]]),"DNF",    rounds_cum_time[[#This Row],[39]]+laps_times[[#This Row],[40]])</f>
        <v>0.10589490740740741</v>
      </c>
      <c r="AX95" s="10">
        <f>IF(ISBLANK(laps_times[[#This Row],[41]]),"DNF",    rounds_cum_time[[#This Row],[40]]+laps_times[[#This Row],[41]])</f>
        <v>0.1088869212962963</v>
      </c>
      <c r="AY95" s="10">
        <f>IF(ISBLANK(laps_times[[#This Row],[42]]),"DNF",    rounds_cum_time[[#This Row],[41]]+laps_times[[#This Row],[42]])</f>
        <v>0.11255578703703704</v>
      </c>
      <c r="AZ95" s="10">
        <f>IF(ISBLANK(laps_times[[#This Row],[43]]),"DNF",    rounds_cum_time[[#This Row],[42]]+laps_times[[#This Row],[43]])</f>
        <v>0.11587280092592593</v>
      </c>
      <c r="BA95" s="10">
        <f>IF(ISBLANK(laps_times[[#This Row],[44]]),"DNF",    rounds_cum_time[[#This Row],[43]]+laps_times[[#This Row],[44]])</f>
        <v>0.11944918981481482</v>
      </c>
      <c r="BB95" s="10">
        <f>IF(ISBLANK(laps_times[[#This Row],[45]]),"DNF",    rounds_cum_time[[#This Row],[44]]+laps_times[[#This Row],[45]])</f>
        <v>0.1227039351851852</v>
      </c>
      <c r="BC95" s="10">
        <f>IF(ISBLANK(laps_times[[#This Row],[46]]),"DNF",    rounds_cum_time[[#This Row],[45]]+laps_times[[#This Row],[46]])</f>
        <v>0.1260445601851852</v>
      </c>
      <c r="BD95" s="10">
        <f>IF(ISBLANK(laps_times[[#This Row],[47]]),"DNF",    rounds_cum_time[[#This Row],[46]]+laps_times[[#This Row],[47]])</f>
        <v>0.12966296296296298</v>
      </c>
      <c r="BE95" s="10">
        <f>IF(ISBLANK(laps_times[[#This Row],[48]]),"DNF",    rounds_cum_time[[#This Row],[47]]+laps_times[[#This Row],[48]])</f>
        <v>0.13297777777777781</v>
      </c>
      <c r="BF95" s="10">
        <f>IF(ISBLANK(laps_times[[#This Row],[49]]),"DNF",    rounds_cum_time[[#This Row],[48]]+laps_times[[#This Row],[49]])</f>
        <v>0.13630266203703706</v>
      </c>
      <c r="BG95" s="10">
        <f>IF(ISBLANK(laps_times[[#This Row],[50]]),"DNF",    rounds_cum_time[[#This Row],[49]]+laps_times[[#This Row],[50]])</f>
        <v>0.13961574074074076</v>
      </c>
      <c r="BH95" s="10">
        <f>IF(ISBLANK(laps_times[[#This Row],[51]]),"DNF",    rounds_cum_time[[#This Row],[50]]+laps_times[[#This Row],[51]])</f>
        <v>0.14302731481481484</v>
      </c>
      <c r="BI95" s="10">
        <f>IF(ISBLANK(laps_times[[#This Row],[52]]),"DNF",    rounds_cum_time[[#This Row],[51]]+laps_times[[#This Row],[52]])</f>
        <v>0.14631909722222225</v>
      </c>
      <c r="BJ95" s="10">
        <f>IF(ISBLANK(laps_times[[#This Row],[53]]),"DNF",    rounds_cum_time[[#This Row],[52]]+laps_times[[#This Row],[53]])</f>
        <v>0.14963738425925929</v>
      </c>
      <c r="BK95" s="10">
        <f>IF(ISBLANK(laps_times[[#This Row],[54]]),"DNF",    rounds_cum_time[[#This Row],[53]]+laps_times[[#This Row],[54]])</f>
        <v>0.15311921296296299</v>
      </c>
      <c r="BL95" s="10">
        <f>IF(ISBLANK(laps_times[[#This Row],[55]]),"DNF",    rounds_cum_time[[#This Row],[54]]+laps_times[[#This Row],[55]])</f>
        <v>0.15677199074074077</v>
      </c>
      <c r="BM95" s="10">
        <f>IF(ISBLANK(laps_times[[#This Row],[56]]),"DNF",    rounds_cum_time[[#This Row],[55]]+laps_times[[#This Row],[56]])</f>
        <v>0.1602203703703704</v>
      </c>
      <c r="BN95" s="10">
        <f>IF(ISBLANK(laps_times[[#This Row],[57]]),"DNF",    rounds_cum_time[[#This Row],[56]]+laps_times[[#This Row],[57]])</f>
        <v>0.16389456018518522</v>
      </c>
      <c r="BO95" s="10">
        <f>IF(ISBLANK(laps_times[[#This Row],[58]]),"DNF",    rounds_cum_time[[#This Row],[57]]+laps_times[[#This Row],[58]])</f>
        <v>0.16736944444444449</v>
      </c>
      <c r="BP95" s="10">
        <f>IF(ISBLANK(laps_times[[#This Row],[59]]),"DNF",    rounds_cum_time[[#This Row],[58]]+laps_times[[#This Row],[59]])</f>
        <v>0.17092129629629635</v>
      </c>
      <c r="BQ95" s="10">
        <f>IF(ISBLANK(laps_times[[#This Row],[60]]),"DNF",    rounds_cum_time[[#This Row],[59]]+laps_times[[#This Row],[60]])</f>
        <v>0.17438750000000006</v>
      </c>
      <c r="BR95" s="10">
        <f>IF(ISBLANK(laps_times[[#This Row],[61]]),"DNF",    rounds_cum_time[[#This Row],[60]]+laps_times[[#This Row],[61]])</f>
        <v>0.17781875000000005</v>
      </c>
      <c r="BS95" s="10">
        <f>IF(ISBLANK(laps_times[[#This Row],[62]]),"DNF",    rounds_cum_time[[#This Row],[61]]+laps_times[[#This Row],[62]])</f>
        <v>0.18125243055555562</v>
      </c>
      <c r="BT95" s="10">
        <f>IF(ISBLANK(laps_times[[#This Row],[63]]),"DNF",    rounds_cum_time[[#This Row],[62]]+laps_times[[#This Row],[63]])</f>
        <v>0.18438078703703711</v>
      </c>
    </row>
    <row r="96" spans="2:72" x14ac:dyDescent="0.2">
      <c r="B96" s="5">
        <v>91</v>
      </c>
      <c r="C96" s="1">
        <v>77</v>
      </c>
      <c r="D96" s="1" t="s">
        <v>161</v>
      </c>
      <c r="E96" s="3">
        <v>1954</v>
      </c>
      <c r="F96" s="3" t="s">
        <v>64</v>
      </c>
      <c r="G96" s="3">
        <v>10</v>
      </c>
      <c r="H96" s="1" t="s">
        <v>162</v>
      </c>
      <c r="I96" s="18">
        <v>0.18459756944444447</v>
      </c>
      <c r="J96" s="10">
        <f>laps_times[[#This Row],[1]]</f>
        <v>3.1976851851851854E-3</v>
      </c>
      <c r="K96" s="10">
        <f>IF(ISBLANK(laps_times[[#This Row],[2]]),"DNF",    rounds_cum_time[[#This Row],[1]]+laps_times[[#This Row],[2]])</f>
        <v>5.7355324074074079E-3</v>
      </c>
      <c r="L96" s="10">
        <f>IF(ISBLANK(laps_times[[#This Row],[3]]),"DNF",    rounds_cum_time[[#This Row],[2]]+laps_times[[#This Row],[3]])</f>
        <v>8.3181712962962957E-3</v>
      </c>
      <c r="M96" s="10">
        <f>IF(ISBLANK(laps_times[[#This Row],[4]]),"DNF",    rounds_cum_time[[#This Row],[3]]+laps_times[[#This Row],[4]])</f>
        <v>1.0928009259259259E-2</v>
      </c>
      <c r="N96" s="10">
        <f>IF(ISBLANK(laps_times[[#This Row],[5]]),"DNF",    rounds_cum_time[[#This Row],[4]]+laps_times[[#This Row],[5]])</f>
        <v>1.349386574074074E-2</v>
      </c>
      <c r="O96" s="10">
        <f>IF(ISBLANK(laps_times[[#This Row],[6]]),"DNF",    rounds_cum_time[[#This Row],[5]]+laps_times[[#This Row],[6]])</f>
        <v>1.6130092592592592E-2</v>
      </c>
      <c r="P96" s="10">
        <f>IF(ISBLANK(laps_times[[#This Row],[7]]),"DNF",    rounds_cum_time[[#This Row],[6]]+laps_times[[#This Row],[7]])</f>
        <v>1.8817939814814815E-2</v>
      </c>
      <c r="Q96" s="10">
        <f>IF(ISBLANK(laps_times[[#This Row],[8]]),"DNF",    rounds_cum_time[[#This Row],[7]]+laps_times[[#This Row],[8]])</f>
        <v>2.1487037037037037E-2</v>
      </c>
      <c r="R96" s="10">
        <f>IF(ISBLANK(laps_times[[#This Row],[9]]),"DNF",    rounds_cum_time[[#This Row],[8]]+laps_times[[#This Row],[9]])</f>
        <v>2.4137615740740741E-2</v>
      </c>
      <c r="S96" s="10">
        <f>IF(ISBLANK(laps_times[[#This Row],[10]]),"DNF",    rounds_cum_time[[#This Row],[9]]+laps_times[[#This Row],[10]])</f>
        <v>2.6791782407407407E-2</v>
      </c>
      <c r="T96" s="10">
        <f>IF(ISBLANK(laps_times[[#This Row],[11]]),"DNF",    rounds_cum_time[[#This Row],[10]]+laps_times[[#This Row],[11]])</f>
        <v>2.9532060185185185E-2</v>
      </c>
      <c r="U96" s="10">
        <f>IF(ISBLANK(laps_times[[#This Row],[12]]),"DNF",    rounds_cum_time[[#This Row],[11]]+laps_times[[#This Row],[12]])</f>
        <v>3.2196990740740741E-2</v>
      </c>
      <c r="V96" s="10">
        <f>IF(ISBLANK(laps_times[[#This Row],[13]]),"DNF",    rounds_cum_time[[#This Row],[12]]+laps_times[[#This Row],[13]])</f>
        <v>3.4911689814814816E-2</v>
      </c>
      <c r="W96" s="10">
        <f>IF(ISBLANK(laps_times[[#This Row],[14]]),"DNF",    rounds_cum_time[[#This Row],[13]]+laps_times[[#This Row],[14]])</f>
        <v>3.7547800925925925E-2</v>
      </c>
      <c r="X96" s="10">
        <f>IF(ISBLANK(laps_times[[#This Row],[15]]),"DNF",    rounds_cum_time[[#This Row],[14]]+laps_times[[#This Row],[15]])</f>
        <v>4.0340162037037039E-2</v>
      </c>
      <c r="Y96" s="10">
        <f>IF(ISBLANK(laps_times[[#This Row],[16]]),"DNF",    rounds_cum_time[[#This Row],[15]]+laps_times[[#This Row],[16]])</f>
        <v>4.2985763888888889E-2</v>
      </c>
      <c r="Z96" s="10">
        <f>IF(ISBLANK(laps_times[[#This Row],[17]]),"DNF",    rounds_cum_time[[#This Row],[16]]+laps_times[[#This Row],[17]])</f>
        <v>4.5617939814814816E-2</v>
      </c>
      <c r="AA96" s="10">
        <f>IF(ISBLANK(laps_times[[#This Row],[18]]),"DNF",    rounds_cum_time[[#This Row],[17]]+laps_times[[#This Row],[18]])</f>
        <v>4.8242129629629628E-2</v>
      </c>
      <c r="AB96" s="10">
        <f>IF(ISBLANK(laps_times[[#This Row],[19]]),"DNF",    rounds_cum_time[[#This Row],[18]]+laps_times[[#This Row],[19]])</f>
        <v>5.0938078703703704E-2</v>
      </c>
      <c r="AC96" s="10">
        <f>IF(ISBLANK(laps_times[[#This Row],[20]]),"DNF",    rounds_cum_time[[#This Row],[19]]+laps_times[[#This Row],[20]])</f>
        <v>5.3596180555555553E-2</v>
      </c>
      <c r="AD96" s="10">
        <f>IF(ISBLANK(laps_times[[#This Row],[21]]),"DNF",    rounds_cum_time[[#This Row],[20]]+laps_times[[#This Row],[21]])</f>
        <v>5.6364814814814812E-2</v>
      </c>
      <c r="AE96" s="10">
        <f>IF(ISBLANK(laps_times[[#This Row],[22]]),"DNF",    rounds_cum_time[[#This Row],[21]]+laps_times[[#This Row],[22]])</f>
        <v>5.9252546296296296E-2</v>
      </c>
      <c r="AF96" s="10">
        <f>IF(ISBLANK(laps_times[[#This Row],[23]]),"DNF",    rounds_cum_time[[#This Row],[22]]+laps_times[[#This Row],[23]])</f>
        <v>6.1986574074074076E-2</v>
      </c>
      <c r="AG96" s="10">
        <f>IF(ISBLANK(laps_times[[#This Row],[24]]),"DNF",    rounds_cum_time[[#This Row],[23]]+laps_times[[#This Row],[24]])</f>
        <v>6.4969328703703699E-2</v>
      </c>
      <c r="AH96" s="10">
        <f>IF(ISBLANK(laps_times[[#This Row],[25]]),"DNF",    rounds_cum_time[[#This Row],[24]]+laps_times[[#This Row],[25]])</f>
        <v>6.7720023148148151E-2</v>
      </c>
      <c r="AI96" s="10">
        <f>IF(ISBLANK(laps_times[[#This Row],[26]]),"DNF",    rounds_cum_time[[#This Row],[25]]+laps_times[[#This Row],[26]])</f>
        <v>7.0582986111111107E-2</v>
      </c>
      <c r="AJ96" s="10">
        <f>IF(ISBLANK(laps_times[[#This Row],[27]]),"DNF",    rounds_cum_time[[#This Row],[26]]+laps_times[[#This Row],[27]])</f>
        <v>7.3382638888888879E-2</v>
      </c>
      <c r="AK96" s="10">
        <f>IF(ISBLANK(laps_times[[#This Row],[28]]),"DNF",    rounds_cum_time[[#This Row],[27]]+laps_times[[#This Row],[28]])</f>
        <v>7.631759259259259E-2</v>
      </c>
      <c r="AL96" s="10">
        <f>IF(ISBLANK(laps_times[[#This Row],[29]]),"DNF",    rounds_cum_time[[#This Row],[28]]+laps_times[[#This Row],[29]])</f>
        <v>7.9166087962962955E-2</v>
      </c>
      <c r="AM96" s="10">
        <f>IF(ISBLANK(laps_times[[#This Row],[30]]),"DNF",    rounds_cum_time[[#This Row],[29]]+laps_times[[#This Row],[30]])</f>
        <v>8.1972800925925918E-2</v>
      </c>
      <c r="AN96" s="10">
        <f>IF(ISBLANK(laps_times[[#This Row],[31]]),"DNF",    rounds_cum_time[[#This Row],[30]]+laps_times[[#This Row],[31]])</f>
        <v>8.4858680555555552E-2</v>
      </c>
      <c r="AO96" s="10">
        <f>IF(ISBLANK(laps_times[[#This Row],[32]]),"DNF",    rounds_cum_time[[#This Row],[31]]+laps_times[[#This Row],[32]])</f>
        <v>8.7753819444444436E-2</v>
      </c>
      <c r="AP96" s="10">
        <f>IF(ISBLANK(laps_times[[#This Row],[33]]),"DNF",    rounds_cum_time[[#This Row],[32]]+laps_times[[#This Row],[33]])</f>
        <v>9.091851851851851E-2</v>
      </c>
      <c r="AQ96" s="10">
        <f>IF(ISBLANK(laps_times[[#This Row],[34]]),"DNF",    rounds_cum_time[[#This Row],[33]]+laps_times[[#This Row],[34]])</f>
        <v>9.3775462962962949E-2</v>
      </c>
      <c r="AR96" s="10">
        <f>IF(ISBLANK(laps_times[[#This Row],[35]]),"DNF",    rounds_cum_time[[#This Row],[34]]+laps_times[[#This Row],[35]])</f>
        <v>9.6721064814814794E-2</v>
      </c>
      <c r="AS96" s="10">
        <f>IF(ISBLANK(laps_times[[#This Row],[36]]),"DNF",    rounds_cum_time[[#This Row],[35]]+laps_times[[#This Row],[36]])</f>
        <v>9.9669212962962939E-2</v>
      </c>
      <c r="AT96" s="10">
        <f>IF(ISBLANK(laps_times[[#This Row],[37]]),"DNF",    rounds_cum_time[[#This Row],[36]]+laps_times[[#This Row],[37]])</f>
        <v>0.10287719907407405</v>
      </c>
      <c r="AU96" s="10">
        <f>IF(ISBLANK(laps_times[[#This Row],[38]]),"DNF",    rounds_cum_time[[#This Row],[37]]+laps_times[[#This Row],[38]])</f>
        <v>0.10597037037037035</v>
      </c>
      <c r="AV96" s="10">
        <f>IF(ISBLANK(laps_times[[#This Row],[39]]),"DNF",    rounds_cum_time[[#This Row],[38]]+laps_times[[#This Row],[39]])</f>
        <v>0.1089628472222222</v>
      </c>
      <c r="AW96" s="10">
        <f>IF(ISBLANK(laps_times[[#This Row],[40]]),"DNF",    rounds_cum_time[[#This Row],[39]]+laps_times[[#This Row],[40]])</f>
        <v>0.11197569444444443</v>
      </c>
      <c r="AX96" s="10">
        <f>IF(ISBLANK(laps_times[[#This Row],[41]]),"DNF",    rounds_cum_time[[#This Row],[40]]+laps_times[[#This Row],[41]])</f>
        <v>0.11513530092592592</v>
      </c>
      <c r="AY96" s="10">
        <f>IF(ISBLANK(laps_times[[#This Row],[42]]),"DNF",    rounds_cum_time[[#This Row],[41]]+laps_times[[#This Row],[42]])</f>
        <v>0.11813333333333333</v>
      </c>
      <c r="AZ96" s="10">
        <f>IF(ISBLANK(laps_times[[#This Row],[43]]),"DNF",    rounds_cum_time[[#This Row],[42]]+laps_times[[#This Row],[43]])</f>
        <v>0.12120636574074073</v>
      </c>
      <c r="BA96" s="10">
        <f>IF(ISBLANK(laps_times[[#This Row],[44]]),"DNF",    rounds_cum_time[[#This Row],[43]]+laps_times[[#This Row],[44]])</f>
        <v>0.12438067129629629</v>
      </c>
      <c r="BB96" s="10">
        <f>IF(ISBLANK(laps_times[[#This Row],[45]]),"DNF",    rounds_cum_time[[#This Row],[44]]+laps_times[[#This Row],[45]])</f>
        <v>0.12738472222222222</v>
      </c>
      <c r="BC96" s="10">
        <f>IF(ISBLANK(laps_times[[#This Row],[46]]),"DNF",    rounds_cum_time[[#This Row],[45]]+laps_times[[#This Row],[46]])</f>
        <v>0.13051064814814814</v>
      </c>
      <c r="BD96" s="10">
        <f>IF(ISBLANK(laps_times[[#This Row],[47]]),"DNF",    rounds_cum_time[[#This Row],[46]]+laps_times[[#This Row],[47]])</f>
        <v>0.13389803240740739</v>
      </c>
      <c r="BE96" s="10">
        <f>IF(ISBLANK(laps_times[[#This Row],[48]]),"DNF",    rounds_cum_time[[#This Row],[47]]+laps_times[[#This Row],[48]])</f>
        <v>0.13689328703703701</v>
      </c>
      <c r="BF96" s="10">
        <f>IF(ISBLANK(laps_times[[#This Row],[49]]),"DNF",    rounds_cum_time[[#This Row],[48]]+laps_times[[#This Row],[49]])</f>
        <v>0.1400071759259259</v>
      </c>
      <c r="BG96" s="10">
        <f>IF(ISBLANK(laps_times[[#This Row],[50]]),"DNF",    rounds_cum_time[[#This Row],[49]]+laps_times[[#This Row],[50]])</f>
        <v>0.1438520833333333</v>
      </c>
      <c r="BH96" s="10">
        <f>IF(ISBLANK(laps_times[[#This Row],[51]]),"DNF",    rounds_cum_time[[#This Row],[50]]+laps_times[[#This Row],[51]])</f>
        <v>0.14696481481481477</v>
      </c>
      <c r="BI96" s="10">
        <f>IF(ISBLANK(laps_times[[#This Row],[52]]),"DNF",    rounds_cum_time[[#This Row],[51]]+laps_times[[#This Row],[52]])</f>
        <v>0.15006597222222218</v>
      </c>
      <c r="BJ96" s="10">
        <f>IF(ISBLANK(laps_times[[#This Row],[53]]),"DNF",    rounds_cum_time[[#This Row],[52]]+laps_times[[#This Row],[53]])</f>
        <v>0.15325995370370366</v>
      </c>
      <c r="BK96" s="10">
        <f>IF(ISBLANK(laps_times[[#This Row],[54]]),"DNF",    rounds_cum_time[[#This Row],[53]]+laps_times[[#This Row],[54]])</f>
        <v>0.15679942129629626</v>
      </c>
      <c r="BL96" s="10">
        <f>IF(ISBLANK(laps_times[[#This Row],[55]]),"DNF",    rounds_cum_time[[#This Row],[54]]+laps_times[[#This Row],[55]])</f>
        <v>0.16002754629629626</v>
      </c>
      <c r="BM96" s="10">
        <f>IF(ISBLANK(laps_times[[#This Row],[56]]),"DNF",    rounds_cum_time[[#This Row],[55]]+laps_times[[#This Row],[56]])</f>
        <v>0.16392164351851848</v>
      </c>
      <c r="BN96" s="10">
        <f>IF(ISBLANK(laps_times[[#This Row],[57]]),"DNF",    rounds_cum_time[[#This Row],[56]]+laps_times[[#This Row],[57]])</f>
        <v>0.16694525462962959</v>
      </c>
      <c r="BO96" s="10">
        <f>IF(ISBLANK(laps_times[[#This Row],[58]]),"DNF",    rounds_cum_time[[#This Row],[57]]+laps_times[[#This Row],[58]])</f>
        <v>0.16990243055555551</v>
      </c>
      <c r="BP96" s="10">
        <f>IF(ISBLANK(laps_times[[#This Row],[59]]),"DNF",    rounds_cum_time[[#This Row],[58]]+laps_times[[#This Row],[59]])</f>
        <v>0.17280081018518514</v>
      </c>
      <c r="BQ96" s="10">
        <f>IF(ISBLANK(laps_times[[#This Row],[60]]),"DNF",    rounds_cum_time[[#This Row],[59]]+laps_times[[#This Row],[60]])</f>
        <v>0.17568055555555551</v>
      </c>
      <c r="BR96" s="10">
        <f>IF(ISBLANK(laps_times[[#This Row],[61]]),"DNF",    rounds_cum_time[[#This Row],[60]]+laps_times[[#This Row],[61]])</f>
        <v>0.1786030092592592</v>
      </c>
      <c r="BS96" s="10">
        <f>IF(ISBLANK(laps_times[[#This Row],[62]]),"DNF",    rounds_cum_time[[#This Row],[61]]+laps_times[[#This Row],[62]])</f>
        <v>0.18154733796296291</v>
      </c>
      <c r="BT96" s="10">
        <f>IF(ISBLANK(laps_times[[#This Row],[63]]),"DNF",    rounds_cum_time[[#This Row],[62]]+laps_times[[#This Row],[63]])</f>
        <v>0.18459803240740735</v>
      </c>
    </row>
    <row r="97" spans="2:72" x14ac:dyDescent="0.2">
      <c r="B97" s="5">
        <v>92</v>
      </c>
      <c r="C97" s="1">
        <v>117</v>
      </c>
      <c r="D97" s="1" t="s">
        <v>163</v>
      </c>
      <c r="E97" s="3">
        <v>1937</v>
      </c>
      <c r="F97" s="3" t="s">
        <v>164</v>
      </c>
      <c r="G97" s="3">
        <v>1</v>
      </c>
      <c r="H97" s="1" t="s">
        <v>165</v>
      </c>
      <c r="I97" s="18">
        <v>0.18478888888888889</v>
      </c>
      <c r="J97" s="10">
        <f>laps_times[[#This Row],[1]]</f>
        <v>3.252199074074074E-3</v>
      </c>
      <c r="K97" s="10">
        <f>IF(ISBLANK(laps_times[[#This Row],[2]]),"DNF",    rounds_cum_time[[#This Row],[1]]+laps_times[[#This Row],[2]])</f>
        <v>5.9331018518518526E-3</v>
      </c>
      <c r="L97" s="10">
        <f>IF(ISBLANK(laps_times[[#This Row],[3]]),"DNF",    rounds_cum_time[[#This Row],[2]]+laps_times[[#This Row],[3]])</f>
        <v>8.6442129629629629E-3</v>
      </c>
      <c r="M97" s="10">
        <f>IF(ISBLANK(laps_times[[#This Row],[4]]),"DNF",    rounds_cum_time[[#This Row],[3]]+laps_times[[#This Row],[4]])</f>
        <v>1.1337037037037036E-2</v>
      </c>
      <c r="N97" s="10">
        <f>IF(ISBLANK(laps_times[[#This Row],[5]]),"DNF",    rounds_cum_time[[#This Row],[4]]+laps_times[[#This Row],[5]])</f>
        <v>1.397974537037037E-2</v>
      </c>
      <c r="O97" s="10">
        <f>IF(ISBLANK(laps_times[[#This Row],[6]]),"DNF",    rounds_cum_time[[#This Row],[5]]+laps_times[[#This Row],[6]])</f>
        <v>1.6612152777777778E-2</v>
      </c>
      <c r="P97" s="10">
        <f>IF(ISBLANK(laps_times[[#This Row],[7]]),"DNF",    rounds_cum_time[[#This Row],[6]]+laps_times[[#This Row],[7]])</f>
        <v>1.9248958333333333E-2</v>
      </c>
      <c r="Q97" s="10">
        <f>IF(ISBLANK(laps_times[[#This Row],[8]]),"DNF",    rounds_cum_time[[#This Row],[7]]+laps_times[[#This Row],[8]])</f>
        <v>2.1911226851851852E-2</v>
      </c>
      <c r="R97" s="10">
        <f>IF(ISBLANK(laps_times[[#This Row],[9]]),"DNF",    rounds_cum_time[[#This Row],[8]]+laps_times[[#This Row],[9]])</f>
        <v>2.4588657407407406E-2</v>
      </c>
      <c r="S97" s="10">
        <f>IF(ISBLANK(laps_times[[#This Row],[10]]),"DNF",    rounds_cum_time[[#This Row],[9]]+laps_times[[#This Row],[10]])</f>
        <v>2.724212962962963E-2</v>
      </c>
      <c r="T97" s="10">
        <f>IF(ISBLANK(laps_times[[#This Row],[11]]),"DNF",    rounds_cum_time[[#This Row],[10]]+laps_times[[#This Row],[11]])</f>
        <v>2.9916203703703705E-2</v>
      </c>
      <c r="U97" s="10">
        <f>IF(ISBLANK(laps_times[[#This Row],[12]]),"DNF",    rounds_cum_time[[#This Row],[11]]+laps_times[[#This Row],[12]])</f>
        <v>3.2600578703703705E-2</v>
      </c>
      <c r="V97" s="10">
        <f>IF(ISBLANK(laps_times[[#This Row],[13]]),"DNF",    rounds_cum_time[[#This Row],[12]]+laps_times[[#This Row],[13]])</f>
        <v>3.5333333333333335E-2</v>
      </c>
      <c r="W97" s="10">
        <f>IF(ISBLANK(laps_times[[#This Row],[14]]),"DNF",    rounds_cum_time[[#This Row],[13]]+laps_times[[#This Row],[14]])</f>
        <v>3.80525462962963E-2</v>
      </c>
      <c r="X97" s="10">
        <f>IF(ISBLANK(laps_times[[#This Row],[15]]),"DNF",    rounds_cum_time[[#This Row],[14]]+laps_times[[#This Row],[15]])</f>
        <v>4.0770949074074081E-2</v>
      </c>
      <c r="Y97" s="10">
        <f>IF(ISBLANK(laps_times[[#This Row],[16]]),"DNF",    rounds_cum_time[[#This Row],[15]]+laps_times[[#This Row],[16]])</f>
        <v>4.3453935185185193E-2</v>
      </c>
      <c r="Z97" s="10">
        <f>IF(ISBLANK(laps_times[[#This Row],[17]]),"DNF",    rounds_cum_time[[#This Row],[16]]+laps_times[[#This Row],[17]])</f>
        <v>4.6173958333333341E-2</v>
      </c>
      <c r="AA97" s="10">
        <f>IF(ISBLANK(laps_times[[#This Row],[18]]),"DNF",    rounds_cum_time[[#This Row],[17]]+laps_times[[#This Row],[18]])</f>
        <v>4.8904050925925931E-2</v>
      </c>
      <c r="AB97" s="10">
        <f>IF(ISBLANK(laps_times[[#This Row],[19]]),"DNF",    rounds_cum_time[[#This Row],[18]]+laps_times[[#This Row],[19]])</f>
        <v>5.164305555555556E-2</v>
      </c>
      <c r="AC97" s="10">
        <f>IF(ISBLANK(laps_times[[#This Row],[20]]),"DNF",    rounds_cum_time[[#This Row],[19]]+laps_times[[#This Row],[20]])</f>
        <v>5.4348726851851853E-2</v>
      </c>
      <c r="AD97" s="10">
        <f>IF(ISBLANK(laps_times[[#This Row],[21]]),"DNF",    rounds_cum_time[[#This Row],[20]]+laps_times[[#This Row],[21]])</f>
        <v>5.7141435185185184E-2</v>
      </c>
      <c r="AE97" s="10">
        <f>IF(ISBLANK(laps_times[[#This Row],[22]]),"DNF",    rounds_cum_time[[#This Row],[21]]+laps_times[[#This Row],[22]])</f>
        <v>5.9929629629629631E-2</v>
      </c>
      <c r="AF97" s="10">
        <f>IF(ISBLANK(laps_times[[#This Row],[23]]),"DNF",    rounds_cum_time[[#This Row],[22]]+laps_times[[#This Row],[23]])</f>
        <v>6.2717476851851847E-2</v>
      </c>
      <c r="AG97" s="10">
        <f>IF(ISBLANK(laps_times[[#This Row],[24]]),"DNF",    rounds_cum_time[[#This Row],[23]]+laps_times[[#This Row],[24]])</f>
        <v>6.5547800925925923E-2</v>
      </c>
      <c r="AH97" s="10">
        <f>IF(ISBLANK(laps_times[[#This Row],[25]]),"DNF",    rounds_cum_time[[#This Row],[24]]+laps_times[[#This Row],[25]])</f>
        <v>6.8379745370370365E-2</v>
      </c>
      <c r="AI97" s="10">
        <f>IF(ISBLANK(laps_times[[#This Row],[26]]),"DNF",    rounds_cum_time[[#This Row],[25]]+laps_times[[#This Row],[26]])</f>
        <v>7.1180439814814811E-2</v>
      </c>
      <c r="AJ97" s="10">
        <f>IF(ISBLANK(laps_times[[#This Row],[27]]),"DNF",    rounds_cum_time[[#This Row],[26]]+laps_times[[#This Row],[27]])</f>
        <v>7.396724537037036E-2</v>
      </c>
      <c r="AK97" s="10">
        <f>IF(ISBLANK(laps_times[[#This Row],[28]]),"DNF",    rounds_cum_time[[#This Row],[27]]+laps_times[[#This Row],[28]])</f>
        <v>7.683495370370369E-2</v>
      </c>
      <c r="AL97" s="10">
        <f>IF(ISBLANK(laps_times[[#This Row],[29]]),"DNF",    rounds_cum_time[[#This Row],[28]]+laps_times[[#This Row],[29]])</f>
        <v>7.9689583333333314E-2</v>
      </c>
      <c r="AM97" s="10">
        <f>IF(ISBLANK(laps_times[[#This Row],[30]]),"DNF",    rounds_cum_time[[#This Row],[29]]+laps_times[[#This Row],[30]])</f>
        <v>8.2558912037037024E-2</v>
      </c>
      <c r="AN97" s="10">
        <f>IF(ISBLANK(laps_times[[#This Row],[31]]),"DNF",    rounds_cum_time[[#This Row],[30]]+laps_times[[#This Row],[31]])</f>
        <v>8.5407754629629615E-2</v>
      </c>
      <c r="AO97" s="10">
        <f>IF(ISBLANK(laps_times[[#This Row],[32]]),"DNF",    rounds_cum_time[[#This Row],[31]]+laps_times[[#This Row],[32]])</f>
        <v>8.8282291666666651E-2</v>
      </c>
      <c r="AP97" s="10">
        <f>IF(ISBLANK(laps_times[[#This Row],[33]]),"DNF",    rounds_cum_time[[#This Row],[32]]+laps_times[[#This Row],[33]])</f>
        <v>9.1130092592592582E-2</v>
      </c>
      <c r="AQ97" s="10">
        <f>IF(ISBLANK(laps_times[[#This Row],[34]]),"DNF",    rounds_cum_time[[#This Row],[33]]+laps_times[[#This Row],[34]])</f>
        <v>9.3997916666666653E-2</v>
      </c>
      <c r="AR97" s="10">
        <f>IF(ISBLANK(laps_times[[#This Row],[35]]),"DNF",    rounds_cum_time[[#This Row],[34]]+laps_times[[#This Row],[35]])</f>
        <v>9.6987152777777766E-2</v>
      </c>
      <c r="AS97" s="10">
        <f>IF(ISBLANK(laps_times[[#This Row],[36]]),"DNF",    rounds_cum_time[[#This Row],[35]]+laps_times[[#This Row],[36]])</f>
        <v>0.10004583333333332</v>
      </c>
      <c r="AT97" s="10">
        <f>IF(ISBLANK(laps_times[[#This Row],[37]]),"DNF",    rounds_cum_time[[#This Row],[36]]+laps_times[[#This Row],[37]])</f>
        <v>0.1030278935185185</v>
      </c>
      <c r="AU97" s="10">
        <f>IF(ISBLANK(laps_times[[#This Row],[38]]),"DNF",    rounds_cum_time[[#This Row],[37]]+laps_times[[#This Row],[38]])</f>
        <v>0.10601030092592591</v>
      </c>
      <c r="AV97" s="10">
        <f>IF(ISBLANK(laps_times[[#This Row],[39]]),"DNF",    rounds_cum_time[[#This Row],[38]]+laps_times[[#This Row],[39]])</f>
        <v>0.10892673611111109</v>
      </c>
      <c r="AW97" s="10">
        <f>IF(ISBLANK(laps_times[[#This Row],[40]]),"DNF",    rounds_cum_time[[#This Row],[39]]+laps_times[[#This Row],[40]])</f>
        <v>0.11204027777777775</v>
      </c>
      <c r="AX97" s="10">
        <f>IF(ISBLANK(laps_times[[#This Row],[41]]),"DNF",    rounds_cum_time[[#This Row],[40]]+laps_times[[#This Row],[41]])</f>
        <v>0.11509236111111108</v>
      </c>
      <c r="AY97" s="10">
        <f>IF(ISBLANK(laps_times[[#This Row],[42]]),"DNF",    rounds_cum_time[[#This Row],[41]]+laps_times[[#This Row],[42]])</f>
        <v>0.11820358796296293</v>
      </c>
      <c r="AZ97" s="10">
        <f>IF(ISBLANK(laps_times[[#This Row],[43]]),"DNF",    rounds_cum_time[[#This Row],[42]]+laps_times[[#This Row],[43]])</f>
        <v>0.12130960648148145</v>
      </c>
      <c r="BA97" s="10">
        <f>IF(ISBLANK(laps_times[[#This Row],[44]]),"DNF",    rounds_cum_time[[#This Row],[43]]+laps_times[[#This Row],[44]])</f>
        <v>0.12439363425925923</v>
      </c>
      <c r="BB97" s="10">
        <f>IF(ISBLANK(laps_times[[#This Row],[45]]),"DNF",    rounds_cum_time[[#This Row],[44]]+laps_times[[#This Row],[45]])</f>
        <v>0.12759097222222218</v>
      </c>
      <c r="BC97" s="10">
        <f>IF(ISBLANK(laps_times[[#This Row],[46]]),"DNF",    rounds_cum_time[[#This Row],[45]]+laps_times[[#This Row],[46]])</f>
        <v>0.13074780092592589</v>
      </c>
      <c r="BD97" s="10">
        <f>IF(ISBLANK(laps_times[[#This Row],[47]]),"DNF",    rounds_cum_time[[#This Row],[46]]+laps_times[[#This Row],[47]])</f>
        <v>0.13400879629629625</v>
      </c>
      <c r="BE97" s="10">
        <f>IF(ISBLANK(laps_times[[#This Row],[48]]),"DNF",    rounds_cum_time[[#This Row],[47]]+laps_times[[#This Row],[48]])</f>
        <v>0.13717407407407403</v>
      </c>
      <c r="BF97" s="10">
        <f>IF(ISBLANK(laps_times[[#This Row],[49]]),"DNF",    rounds_cum_time[[#This Row],[48]]+laps_times[[#This Row],[49]])</f>
        <v>0.14035057870370365</v>
      </c>
      <c r="BG97" s="10">
        <f>IF(ISBLANK(laps_times[[#This Row],[50]]),"DNF",    rounds_cum_time[[#This Row],[49]]+laps_times[[#This Row],[50]])</f>
        <v>0.14349374999999995</v>
      </c>
      <c r="BH97" s="10">
        <f>IF(ISBLANK(laps_times[[#This Row],[51]]),"DNF",    rounds_cum_time[[#This Row],[50]]+laps_times[[#This Row],[51]])</f>
        <v>0.14672974537037031</v>
      </c>
      <c r="BI97" s="10">
        <f>IF(ISBLANK(laps_times[[#This Row],[52]]),"DNF",    rounds_cum_time[[#This Row],[51]]+laps_times[[#This Row],[52]])</f>
        <v>0.14985300925925921</v>
      </c>
      <c r="BJ97" s="10">
        <f>IF(ISBLANK(laps_times[[#This Row],[53]]),"DNF",    rounds_cum_time[[#This Row],[52]]+laps_times[[#This Row],[53]])</f>
        <v>0.15293854166666662</v>
      </c>
      <c r="BK97" s="10">
        <f>IF(ISBLANK(laps_times[[#This Row],[54]]),"DNF",    rounds_cum_time[[#This Row],[53]]+laps_times[[#This Row],[54]])</f>
        <v>0.15613032407407404</v>
      </c>
      <c r="BL97" s="10">
        <f>IF(ISBLANK(laps_times[[#This Row],[55]]),"DNF",    rounds_cum_time[[#This Row],[54]]+laps_times[[#This Row],[55]])</f>
        <v>0.15926504629629626</v>
      </c>
      <c r="BM97" s="10">
        <f>IF(ISBLANK(laps_times[[#This Row],[56]]),"DNF",    rounds_cum_time[[#This Row],[55]]+laps_times[[#This Row],[56]])</f>
        <v>0.16239849537037032</v>
      </c>
      <c r="BN97" s="10">
        <f>IF(ISBLANK(laps_times[[#This Row],[57]]),"DNF",    rounds_cum_time[[#This Row],[56]]+laps_times[[#This Row],[57]])</f>
        <v>0.16561099537037033</v>
      </c>
      <c r="BO97" s="10">
        <f>IF(ISBLANK(laps_times[[#This Row],[58]]),"DNF",    rounds_cum_time[[#This Row],[57]]+laps_times[[#This Row],[58]])</f>
        <v>0.16894201388888885</v>
      </c>
      <c r="BP97" s="10">
        <f>IF(ISBLANK(laps_times[[#This Row],[59]]),"DNF",    rounds_cum_time[[#This Row],[58]]+laps_times[[#This Row],[59]])</f>
        <v>0.1721128472222222</v>
      </c>
      <c r="BQ97" s="10">
        <f>IF(ISBLANK(laps_times[[#This Row],[60]]),"DNF",    rounds_cum_time[[#This Row],[59]]+laps_times[[#This Row],[60]])</f>
        <v>0.17537048611111108</v>
      </c>
      <c r="BR97" s="10">
        <f>IF(ISBLANK(laps_times[[#This Row],[61]]),"DNF",    rounds_cum_time[[#This Row],[60]]+laps_times[[#This Row],[61]])</f>
        <v>0.17848645833333332</v>
      </c>
      <c r="BS97" s="10">
        <f>IF(ISBLANK(laps_times[[#This Row],[62]]),"DNF",    rounds_cum_time[[#This Row],[61]]+laps_times[[#This Row],[62]])</f>
        <v>0.18162152777777776</v>
      </c>
      <c r="BT97" s="10">
        <f>IF(ISBLANK(laps_times[[#This Row],[63]]),"DNF",    rounds_cum_time[[#This Row],[62]]+laps_times[[#This Row],[63]])</f>
        <v>0.18478946759259257</v>
      </c>
    </row>
    <row r="98" spans="2:72" x14ac:dyDescent="0.2">
      <c r="B98" s="5">
        <v>93</v>
      </c>
      <c r="C98" s="1">
        <v>84</v>
      </c>
      <c r="D98" s="1" t="s">
        <v>166</v>
      </c>
      <c r="E98" s="3">
        <v>1954</v>
      </c>
      <c r="F98" s="3" t="s">
        <v>64</v>
      </c>
      <c r="G98" s="3">
        <v>11</v>
      </c>
      <c r="H98" s="1" t="s">
        <v>167</v>
      </c>
      <c r="I98" s="18">
        <v>0.18493611111111111</v>
      </c>
      <c r="J98" s="10">
        <f>laps_times[[#This Row],[1]]</f>
        <v>3.1358796296296291E-3</v>
      </c>
      <c r="K98" s="10">
        <f>IF(ISBLANK(laps_times[[#This Row],[2]]),"DNF",    rounds_cum_time[[#This Row],[1]]+laps_times[[#This Row],[2]])</f>
        <v>5.6681712962962962E-3</v>
      </c>
      <c r="L98" s="10">
        <f>IF(ISBLANK(laps_times[[#This Row],[3]]),"DNF",    rounds_cum_time[[#This Row],[2]]+laps_times[[#This Row],[3]])</f>
        <v>8.2853009259259251E-3</v>
      </c>
      <c r="M98" s="10">
        <f>IF(ISBLANK(laps_times[[#This Row],[4]]),"DNF",    rounds_cum_time[[#This Row],[3]]+laps_times[[#This Row],[4]])</f>
        <v>1.0920023148148147E-2</v>
      </c>
      <c r="N98" s="10">
        <f>IF(ISBLANK(laps_times[[#This Row],[5]]),"DNF",    rounds_cum_time[[#This Row],[4]]+laps_times[[#This Row],[5]])</f>
        <v>1.3668634259259259E-2</v>
      </c>
      <c r="O98" s="10">
        <f>IF(ISBLANK(laps_times[[#This Row],[6]]),"DNF",    rounds_cum_time[[#This Row],[5]]+laps_times[[#This Row],[6]])</f>
        <v>1.6372453703703702E-2</v>
      </c>
      <c r="P98" s="10">
        <f>IF(ISBLANK(laps_times[[#This Row],[7]]),"DNF",    rounds_cum_time[[#This Row],[6]]+laps_times[[#This Row],[7]])</f>
        <v>1.9049305555555555E-2</v>
      </c>
      <c r="Q98" s="10">
        <f>IF(ISBLANK(laps_times[[#This Row],[8]]),"DNF",    rounds_cum_time[[#This Row],[7]]+laps_times[[#This Row],[8]])</f>
        <v>2.1810185185185186E-2</v>
      </c>
      <c r="R98" s="10">
        <f>IF(ISBLANK(laps_times[[#This Row],[9]]),"DNF",    rounds_cum_time[[#This Row],[8]]+laps_times[[#This Row],[9]])</f>
        <v>2.4598032407407409E-2</v>
      </c>
      <c r="S98" s="10">
        <f>IF(ISBLANK(laps_times[[#This Row],[10]]),"DNF",    rounds_cum_time[[#This Row],[9]]+laps_times[[#This Row],[10]])</f>
        <v>2.7427430555555556E-2</v>
      </c>
      <c r="T98" s="10">
        <f>IF(ISBLANK(laps_times[[#This Row],[11]]),"DNF",    rounds_cum_time[[#This Row],[10]]+laps_times[[#This Row],[11]])</f>
        <v>3.020775462962963E-2</v>
      </c>
      <c r="U98" s="10">
        <f>IF(ISBLANK(laps_times[[#This Row],[12]]),"DNF",    rounds_cum_time[[#This Row],[11]]+laps_times[[#This Row],[12]])</f>
        <v>3.2981018518518521E-2</v>
      </c>
      <c r="V98" s="10">
        <f>IF(ISBLANK(laps_times[[#This Row],[13]]),"DNF",    rounds_cum_time[[#This Row],[12]]+laps_times[[#This Row],[13]])</f>
        <v>3.5753356481481487E-2</v>
      </c>
      <c r="W98" s="10">
        <f>IF(ISBLANK(laps_times[[#This Row],[14]]),"DNF",    rounds_cum_time[[#This Row],[13]]+laps_times[[#This Row],[14]])</f>
        <v>3.8516435185185188E-2</v>
      </c>
      <c r="X98" s="10">
        <f>IF(ISBLANK(laps_times[[#This Row],[15]]),"DNF",    rounds_cum_time[[#This Row],[14]]+laps_times[[#This Row],[15]])</f>
        <v>4.1360648148148153E-2</v>
      </c>
      <c r="Y98" s="10">
        <f>IF(ISBLANK(laps_times[[#This Row],[16]]),"DNF",    rounds_cum_time[[#This Row],[15]]+laps_times[[#This Row],[16]])</f>
        <v>4.4161689814814817E-2</v>
      </c>
      <c r="Z98" s="10">
        <f>IF(ISBLANK(laps_times[[#This Row],[17]]),"DNF",    rounds_cum_time[[#This Row],[16]]+laps_times[[#This Row],[17]])</f>
        <v>4.7018287037037039E-2</v>
      </c>
      <c r="AA98" s="10">
        <f>IF(ISBLANK(laps_times[[#This Row],[18]]),"DNF",    rounds_cum_time[[#This Row],[17]]+laps_times[[#This Row],[18]])</f>
        <v>4.9857523148148147E-2</v>
      </c>
      <c r="AB98" s="10">
        <f>IF(ISBLANK(laps_times[[#This Row],[19]]),"DNF",    rounds_cum_time[[#This Row],[18]]+laps_times[[#This Row],[19]])</f>
        <v>5.2702199074074071E-2</v>
      </c>
      <c r="AC98" s="10">
        <f>IF(ISBLANK(laps_times[[#This Row],[20]]),"DNF",    rounds_cum_time[[#This Row],[19]]+laps_times[[#This Row],[20]])</f>
        <v>5.5502546296296293E-2</v>
      </c>
      <c r="AD98" s="10">
        <f>IF(ISBLANK(laps_times[[#This Row],[21]]),"DNF",    rounds_cum_time[[#This Row],[20]]+laps_times[[#This Row],[21]])</f>
        <v>5.8296412037037032E-2</v>
      </c>
      <c r="AE98" s="10">
        <f>IF(ISBLANK(laps_times[[#This Row],[22]]),"DNF",    rounds_cum_time[[#This Row],[21]]+laps_times[[#This Row],[22]])</f>
        <v>6.11230324074074E-2</v>
      </c>
      <c r="AF98" s="10">
        <f>IF(ISBLANK(laps_times[[#This Row],[23]]),"DNF",    rounds_cum_time[[#This Row],[22]]+laps_times[[#This Row],[23]])</f>
        <v>6.3938657407407395E-2</v>
      </c>
      <c r="AG98" s="10">
        <f>IF(ISBLANK(laps_times[[#This Row],[24]]),"DNF",    rounds_cum_time[[#This Row],[23]]+laps_times[[#This Row],[24]])</f>
        <v>6.6741550925925916E-2</v>
      </c>
      <c r="AH98" s="10">
        <f>IF(ISBLANK(laps_times[[#This Row],[25]]),"DNF",    rounds_cum_time[[#This Row],[24]]+laps_times[[#This Row],[25]])</f>
        <v>6.9596296296296281E-2</v>
      </c>
      <c r="AI98" s="10">
        <f>IF(ISBLANK(laps_times[[#This Row],[26]]),"DNF",    rounds_cum_time[[#This Row],[25]]+laps_times[[#This Row],[26]])</f>
        <v>7.244317129629628E-2</v>
      </c>
      <c r="AJ98" s="10">
        <f>IF(ISBLANK(laps_times[[#This Row],[27]]),"DNF",    rounds_cum_time[[#This Row],[26]]+laps_times[[#This Row],[27]])</f>
        <v>7.528645833333332E-2</v>
      </c>
      <c r="AK98" s="10">
        <f>IF(ISBLANK(laps_times[[#This Row],[28]]),"DNF",    rounds_cum_time[[#This Row],[27]]+laps_times[[#This Row],[28]])</f>
        <v>7.8173263888888872E-2</v>
      </c>
      <c r="AL98" s="10">
        <f>IF(ISBLANK(laps_times[[#This Row],[29]]),"DNF",    rounds_cum_time[[#This Row],[28]]+laps_times[[#This Row],[29]])</f>
        <v>8.1048842592592582E-2</v>
      </c>
      <c r="AM98" s="10">
        <f>IF(ISBLANK(laps_times[[#This Row],[30]]),"DNF",    rounds_cum_time[[#This Row],[29]]+laps_times[[#This Row],[30]])</f>
        <v>8.3909606481481477E-2</v>
      </c>
      <c r="AN98" s="10">
        <f>IF(ISBLANK(laps_times[[#This Row],[31]]),"DNF",    rounds_cum_time[[#This Row],[30]]+laps_times[[#This Row],[31]])</f>
        <v>8.6831481481481482E-2</v>
      </c>
      <c r="AO98" s="10">
        <f>IF(ISBLANK(laps_times[[#This Row],[32]]),"DNF",    rounds_cum_time[[#This Row],[31]]+laps_times[[#This Row],[32]])</f>
        <v>8.9690162037037044E-2</v>
      </c>
      <c r="AP98" s="10">
        <f>IF(ISBLANK(laps_times[[#This Row],[33]]),"DNF",    rounds_cum_time[[#This Row],[32]]+laps_times[[#This Row],[33]])</f>
        <v>9.2533333333333342E-2</v>
      </c>
      <c r="AQ98" s="10">
        <f>IF(ISBLANK(laps_times[[#This Row],[34]]),"DNF",    rounds_cum_time[[#This Row],[33]]+laps_times[[#This Row],[34]])</f>
        <v>9.5374884259259274E-2</v>
      </c>
      <c r="AR98" s="10">
        <f>IF(ISBLANK(laps_times[[#This Row],[35]]),"DNF",    rounds_cum_time[[#This Row],[34]]+laps_times[[#This Row],[35]])</f>
        <v>9.826909722222224E-2</v>
      </c>
      <c r="AS98" s="10">
        <f>IF(ISBLANK(laps_times[[#This Row],[36]]),"DNF",    rounds_cum_time[[#This Row],[35]]+laps_times[[#This Row],[36]])</f>
        <v>0.1012502314814815</v>
      </c>
      <c r="AT98" s="10">
        <f>IF(ISBLANK(laps_times[[#This Row],[37]]),"DNF",    rounds_cum_time[[#This Row],[36]]+laps_times[[#This Row],[37]])</f>
        <v>0.10423182870370373</v>
      </c>
      <c r="AU98" s="10">
        <f>IF(ISBLANK(laps_times[[#This Row],[38]]),"DNF",    rounds_cum_time[[#This Row],[37]]+laps_times[[#This Row],[38]])</f>
        <v>0.1072672453703704</v>
      </c>
      <c r="AV98" s="10">
        <f>IF(ISBLANK(laps_times[[#This Row],[39]]),"DNF",    rounds_cum_time[[#This Row],[38]]+laps_times[[#This Row],[39]])</f>
        <v>0.11027962962962966</v>
      </c>
      <c r="AW98" s="10">
        <f>IF(ISBLANK(laps_times[[#This Row],[40]]),"DNF",    rounds_cum_time[[#This Row],[39]]+laps_times[[#This Row],[40]])</f>
        <v>0.11343564814814817</v>
      </c>
      <c r="AX98" s="10">
        <f>IF(ISBLANK(laps_times[[#This Row],[41]]),"DNF",    rounds_cum_time[[#This Row],[40]]+laps_times[[#This Row],[41]])</f>
        <v>0.11656782407407409</v>
      </c>
      <c r="AY98" s="10">
        <f>IF(ISBLANK(laps_times[[#This Row],[42]]),"DNF",    rounds_cum_time[[#This Row],[41]]+laps_times[[#This Row],[42]])</f>
        <v>0.11969849537037039</v>
      </c>
      <c r="AZ98" s="10">
        <f>IF(ISBLANK(laps_times[[#This Row],[43]]),"DNF",    rounds_cum_time[[#This Row],[42]]+laps_times[[#This Row],[43]])</f>
        <v>0.12278321759259261</v>
      </c>
      <c r="BA98" s="10">
        <f>IF(ISBLANK(laps_times[[#This Row],[44]]),"DNF",    rounds_cum_time[[#This Row],[43]]+laps_times[[#This Row],[44]])</f>
        <v>0.12588113425925929</v>
      </c>
      <c r="BB98" s="10">
        <f>IF(ISBLANK(laps_times[[#This Row],[45]]),"DNF",    rounds_cum_time[[#This Row],[44]]+laps_times[[#This Row],[45]])</f>
        <v>0.12897974537037041</v>
      </c>
      <c r="BC98" s="10">
        <f>IF(ISBLANK(laps_times[[#This Row],[46]]),"DNF",    rounds_cum_time[[#This Row],[45]]+laps_times[[#This Row],[46]])</f>
        <v>0.1321354166666667</v>
      </c>
      <c r="BD98" s="10">
        <f>IF(ISBLANK(laps_times[[#This Row],[47]]),"DNF",    rounds_cum_time[[#This Row],[46]]+laps_times[[#This Row],[47]])</f>
        <v>0.13533425925925929</v>
      </c>
      <c r="BE98" s="10">
        <f>IF(ISBLANK(laps_times[[#This Row],[48]]),"DNF",    rounds_cum_time[[#This Row],[47]]+laps_times[[#This Row],[48]])</f>
        <v>0.13857326388888891</v>
      </c>
      <c r="BF98" s="10">
        <f>IF(ISBLANK(laps_times[[#This Row],[49]]),"DNF",    rounds_cum_time[[#This Row],[48]]+laps_times[[#This Row],[49]])</f>
        <v>0.14185185185185187</v>
      </c>
      <c r="BG98" s="10">
        <f>IF(ISBLANK(laps_times[[#This Row],[50]]),"DNF",    rounds_cum_time[[#This Row],[49]]+laps_times[[#This Row],[50]])</f>
        <v>0.14510914351851853</v>
      </c>
      <c r="BH98" s="10">
        <f>IF(ISBLANK(laps_times[[#This Row],[51]]),"DNF",    rounds_cum_time[[#This Row],[50]]+laps_times[[#This Row],[51]])</f>
        <v>0.14828993055555556</v>
      </c>
      <c r="BI98" s="10">
        <f>IF(ISBLANK(laps_times[[#This Row],[52]]),"DNF",    rounds_cum_time[[#This Row],[51]]+laps_times[[#This Row],[52]])</f>
        <v>0.15150381944444444</v>
      </c>
      <c r="BJ98" s="10">
        <f>IF(ISBLANK(laps_times[[#This Row],[53]]),"DNF",    rounds_cum_time[[#This Row],[52]]+laps_times[[#This Row],[53]])</f>
        <v>0.15471643518518519</v>
      </c>
      <c r="BK98" s="10">
        <f>IF(ISBLANK(laps_times[[#This Row],[54]]),"DNF",    rounds_cum_time[[#This Row],[53]]+laps_times[[#This Row],[54]])</f>
        <v>0.15779699074074074</v>
      </c>
      <c r="BL98" s="10">
        <f>IF(ISBLANK(laps_times[[#This Row],[55]]),"DNF",    rounds_cum_time[[#This Row],[54]]+laps_times[[#This Row],[55]])</f>
        <v>0.16084108796296295</v>
      </c>
      <c r="BM98" s="10">
        <f>IF(ISBLANK(laps_times[[#This Row],[56]]),"DNF",    rounds_cum_time[[#This Row],[55]]+laps_times[[#This Row],[56]])</f>
        <v>0.16393680555555554</v>
      </c>
      <c r="BN98" s="10">
        <f>IF(ISBLANK(laps_times[[#This Row],[57]]),"DNF",    rounds_cum_time[[#This Row],[56]]+laps_times[[#This Row],[57]])</f>
        <v>0.16695231481481479</v>
      </c>
      <c r="BO98" s="10">
        <f>IF(ISBLANK(laps_times[[#This Row],[58]]),"DNF",    rounds_cum_time[[#This Row],[57]]+laps_times[[#This Row],[58]])</f>
        <v>0.16990682870370369</v>
      </c>
      <c r="BP98" s="10">
        <f>IF(ISBLANK(laps_times[[#This Row],[59]]),"DNF",    rounds_cum_time[[#This Row],[58]]+laps_times[[#This Row],[59]])</f>
        <v>0.17279143518518517</v>
      </c>
      <c r="BQ98" s="10">
        <f>IF(ISBLANK(laps_times[[#This Row],[60]]),"DNF",    rounds_cum_time[[#This Row],[59]]+laps_times[[#This Row],[60]])</f>
        <v>0.17594282407407405</v>
      </c>
      <c r="BR98" s="10">
        <f>IF(ISBLANK(laps_times[[#This Row],[61]]),"DNF",    rounds_cum_time[[#This Row],[60]]+laps_times[[#This Row],[61]])</f>
        <v>0.17907071759259258</v>
      </c>
      <c r="BS98" s="10">
        <f>IF(ISBLANK(laps_times[[#This Row],[62]]),"DNF",    rounds_cum_time[[#This Row],[61]]+laps_times[[#This Row],[62]])</f>
        <v>0.18225682870370369</v>
      </c>
      <c r="BT98" s="10">
        <f>IF(ISBLANK(laps_times[[#This Row],[63]]),"DNF",    rounds_cum_time[[#This Row],[62]]+laps_times[[#This Row],[63]])</f>
        <v>0.18493657407407404</v>
      </c>
    </row>
    <row r="99" spans="2:72" x14ac:dyDescent="0.2">
      <c r="B99" s="5">
        <v>94</v>
      </c>
      <c r="C99" s="1">
        <v>89</v>
      </c>
      <c r="D99" s="1" t="s">
        <v>168</v>
      </c>
      <c r="E99" s="3">
        <v>1970</v>
      </c>
      <c r="F99" s="3" t="s">
        <v>1</v>
      </c>
      <c r="G99" s="3">
        <v>33</v>
      </c>
      <c r="H99" s="1" t="s">
        <v>169</v>
      </c>
      <c r="I99" s="18">
        <v>0.18666562499999997</v>
      </c>
      <c r="J99" s="10">
        <f>laps_times[[#This Row],[1]]</f>
        <v>3.2008101851851854E-3</v>
      </c>
      <c r="K99" s="10">
        <f>IF(ISBLANK(laps_times[[#This Row],[2]]),"DNF",    rounds_cum_time[[#This Row],[1]]+laps_times[[#This Row],[2]])</f>
        <v>5.6767361111111116E-3</v>
      </c>
      <c r="L99" s="10">
        <f>IF(ISBLANK(laps_times[[#This Row],[3]]),"DNF",    rounds_cum_time[[#This Row],[2]]+laps_times[[#This Row],[3]])</f>
        <v>8.2339120370370378E-3</v>
      </c>
      <c r="M99" s="10">
        <f>IF(ISBLANK(laps_times[[#This Row],[4]]),"DNF",    rounds_cum_time[[#This Row],[3]]+laps_times[[#This Row],[4]])</f>
        <v>1.0757407407407408E-2</v>
      </c>
      <c r="N99" s="10">
        <f>IF(ISBLANK(laps_times[[#This Row],[5]]),"DNF",    rounds_cum_time[[#This Row],[4]]+laps_times[[#This Row],[5]])</f>
        <v>1.3292361111111112E-2</v>
      </c>
      <c r="O99" s="10">
        <f>IF(ISBLANK(laps_times[[#This Row],[6]]),"DNF",    rounds_cum_time[[#This Row],[5]]+laps_times[[#This Row],[6]])</f>
        <v>1.5830092592592594E-2</v>
      </c>
      <c r="P99" s="10">
        <f>IF(ISBLANK(laps_times[[#This Row],[7]]),"DNF",    rounds_cum_time[[#This Row],[6]]+laps_times[[#This Row],[7]])</f>
        <v>1.837164351851852E-2</v>
      </c>
      <c r="Q99" s="10">
        <f>IF(ISBLANK(laps_times[[#This Row],[8]]),"DNF",    rounds_cum_time[[#This Row],[7]]+laps_times[[#This Row],[8]])</f>
        <v>2.0911805555555558E-2</v>
      </c>
      <c r="R99" s="10">
        <f>IF(ISBLANK(laps_times[[#This Row],[9]]),"DNF",    rounds_cum_time[[#This Row],[8]]+laps_times[[#This Row],[9]])</f>
        <v>2.3457060185185188E-2</v>
      </c>
      <c r="S99" s="10">
        <f>IF(ISBLANK(laps_times[[#This Row],[10]]),"DNF",    rounds_cum_time[[#This Row],[9]]+laps_times[[#This Row],[10]])</f>
        <v>2.6025925925925928E-2</v>
      </c>
      <c r="T99" s="10">
        <f>IF(ISBLANK(laps_times[[#This Row],[11]]),"DNF",    rounds_cum_time[[#This Row],[10]]+laps_times[[#This Row],[11]])</f>
        <v>2.8604513888888891E-2</v>
      </c>
      <c r="U99" s="10">
        <f>IF(ISBLANK(laps_times[[#This Row],[12]]),"DNF",    rounds_cum_time[[#This Row],[11]]+laps_times[[#This Row],[12]])</f>
        <v>3.1283333333333337E-2</v>
      </c>
      <c r="V99" s="10">
        <f>IF(ISBLANK(laps_times[[#This Row],[13]]),"DNF",    rounds_cum_time[[#This Row],[12]]+laps_times[[#This Row],[13]])</f>
        <v>3.3902430555555557E-2</v>
      </c>
      <c r="W99" s="10">
        <f>IF(ISBLANK(laps_times[[#This Row],[14]]),"DNF",    rounds_cum_time[[#This Row],[13]]+laps_times[[#This Row],[14]])</f>
        <v>3.6526851851851852E-2</v>
      </c>
      <c r="X99" s="10">
        <f>IF(ISBLANK(laps_times[[#This Row],[15]]),"DNF",    rounds_cum_time[[#This Row],[14]]+laps_times[[#This Row],[15]])</f>
        <v>3.9145949074074073E-2</v>
      </c>
      <c r="Y99" s="10">
        <f>IF(ISBLANK(laps_times[[#This Row],[16]]),"DNF",    rounds_cum_time[[#This Row],[15]]+laps_times[[#This Row],[16]])</f>
        <v>4.1799768518518514E-2</v>
      </c>
      <c r="Z99" s="10">
        <f>IF(ISBLANK(laps_times[[#This Row],[17]]),"DNF",    rounds_cum_time[[#This Row],[16]]+laps_times[[#This Row],[17]])</f>
        <v>4.4447569444444439E-2</v>
      </c>
      <c r="AA99" s="10">
        <f>IF(ISBLANK(laps_times[[#This Row],[18]]),"DNF",    rounds_cum_time[[#This Row],[17]]+laps_times[[#This Row],[18]])</f>
        <v>4.7105092592592587E-2</v>
      </c>
      <c r="AB99" s="10">
        <f>IF(ISBLANK(laps_times[[#This Row],[19]]),"DNF",    rounds_cum_time[[#This Row],[18]]+laps_times[[#This Row],[19]])</f>
        <v>4.9803703703703697E-2</v>
      </c>
      <c r="AC99" s="10">
        <f>IF(ISBLANK(laps_times[[#This Row],[20]]),"DNF",    rounds_cum_time[[#This Row],[19]]+laps_times[[#This Row],[20]])</f>
        <v>5.2514814814814806E-2</v>
      </c>
      <c r="AD99" s="10">
        <f>IF(ISBLANK(laps_times[[#This Row],[21]]),"DNF",    rounds_cum_time[[#This Row],[20]]+laps_times[[#This Row],[21]])</f>
        <v>5.5209837962962957E-2</v>
      </c>
      <c r="AE99" s="10">
        <f>IF(ISBLANK(laps_times[[#This Row],[22]]),"DNF",    rounds_cum_time[[#This Row],[21]]+laps_times[[#This Row],[22]])</f>
        <v>5.8082291666666661E-2</v>
      </c>
      <c r="AF99" s="10">
        <f>IF(ISBLANK(laps_times[[#This Row],[23]]),"DNF",    rounds_cum_time[[#This Row],[22]]+laps_times[[#This Row],[23]])</f>
        <v>6.0833796296296289E-2</v>
      </c>
      <c r="AG99" s="10">
        <f>IF(ISBLANK(laps_times[[#This Row],[24]]),"DNF",    rounds_cum_time[[#This Row],[23]]+laps_times[[#This Row],[24]])</f>
        <v>6.359004629629629E-2</v>
      </c>
      <c r="AH99" s="10">
        <f>IF(ISBLANK(laps_times[[#This Row],[25]]),"DNF",    rounds_cum_time[[#This Row],[24]]+laps_times[[#This Row],[25]])</f>
        <v>6.6334837962962953E-2</v>
      </c>
      <c r="AI99" s="10">
        <f>IF(ISBLANK(laps_times[[#This Row],[26]]),"DNF",    rounds_cum_time[[#This Row],[25]]+laps_times[[#This Row],[26]])</f>
        <v>6.9067013888888876E-2</v>
      </c>
      <c r="AJ99" s="10">
        <f>IF(ISBLANK(laps_times[[#This Row],[27]]),"DNF",    rounds_cum_time[[#This Row],[26]]+laps_times[[#This Row],[27]])</f>
        <v>7.1834143518518509E-2</v>
      </c>
      <c r="AK99" s="10">
        <f>IF(ISBLANK(laps_times[[#This Row],[28]]),"DNF",    rounds_cum_time[[#This Row],[27]]+laps_times[[#This Row],[28]])</f>
        <v>7.4611342592592583E-2</v>
      </c>
      <c r="AL99" s="10">
        <f>IF(ISBLANK(laps_times[[#This Row],[29]]),"DNF",    rounds_cum_time[[#This Row],[28]]+laps_times[[#This Row],[29]])</f>
        <v>7.7396296296296282E-2</v>
      </c>
      <c r="AM99" s="10">
        <f>IF(ISBLANK(laps_times[[#This Row],[30]]),"DNF",    rounds_cum_time[[#This Row],[29]]+laps_times[[#This Row],[30]])</f>
        <v>8.0186689814814804E-2</v>
      </c>
      <c r="AN99" s="10">
        <f>IF(ISBLANK(laps_times[[#This Row],[31]]),"DNF",    rounds_cum_time[[#This Row],[30]]+laps_times[[#This Row],[31]])</f>
        <v>8.2994560185185168E-2</v>
      </c>
      <c r="AO99" s="10">
        <f>IF(ISBLANK(laps_times[[#This Row],[32]]),"DNF",    rounds_cum_time[[#This Row],[31]]+laps_times[[#This Row],[32]])</f>
        <v>8.6835069444444427E-2</v>
      </c>
      <c r="AP99" s="10">
        <f>IF(ISBLANK(laps_times[[#This Row],[33]]),"DNF",    rounds_cum_time[[#This Row],[32]]+laps_times[[#This Row],[33]])</f>
        <v>8.9673495370370351E-2</v>
      </c>
      <c r="AQ99" s="10">
        <f>IF(ISBLANK(laps_times[[#This Row],[34]]),"DNF",    rounds_cum_time[[#This Row],[33]]+laps_times[[#This Row],[34]])</f>
        <v>9.2538657407407382E-2</v>
      </c>
      <c r="AR99" s="10">
        <f>IF(ISBLANK(laps_times[[#This Row],[35]]),"DNF",    rounds_cum_time[[#This Row],[34]]+laps_times[[#This Row],[35]])</f>
        <v>9.5551041666666642E-2</v>
      </c>
      <c r="AS99" s="10">
        <f>IF(ISBLANK(laps_times[[#This Row],[36]]),"DNF",    rounds_cum_time[[#This Row],[35]]+laps_times[[#This Row],[36]])</f>
        <v>9.8673726851851828E-2</v>
      </c>
      <c r="AT99" s="10">
        <f>IF(ISBLANK(laps_times[[#This Row],[37]]),"DNF",    rounds_cum_time[[#This Row],[36]]+laps_times[[#This Row],[37]])</f>
        <v>0.10170520833333331</v>
      </c>
      <c r="AU99" s="10">
        <f>IF(ISBLANK(laps_times[[#This Row],[38]]),"DNF",    rounds_cum_time[[#This Row],[37]]+laps_times[[#This Row],[38]])</f>
        <v>0.10499583333333332</v>
      </c>
      <c r="AV99" s="10">
        <f>IF(ISBLANK(laps_times[[#This Row],[39]]),"DNF",    rounds_cum_time[[#This Row],[38]]+laps_times[[#This Row],[39]])</f>
        <v>0.10790069444444443</v>
      </c>
      <c r="AW99" s="10">
        <f>IF(ISBLANK(laps_times[[#This Row],[40]]),"DNF",    rounds_cum_time[[#This Row],[39]]+laps_times[[#This Row],[40]])</f>
        <v>0.1108378472222222</v>
      </c>
      <c r="AX99" s="10">
        <f>IF(ISBLANK(laps_times[[#This Row],[41]]),"DNF",    rounds_cum_time[[#This Row],[40]]+laps_times[[#This Row],[41]])</f>
        <v>0.11407881944444442</v>
      </c>
      <c r="AY99" s="10">
        <f>IF(ISBLANK(laps_times[[#This Row],[42]]),"DNF",    rounds_cum_time[[#This Row],[41]]+laps_times[[#This Row],[42]])</f>
        <v>0.11721122685185183</v>
      </c>
      <c r="AZ99" s="10">
        <f>IF(ISBLANK(laps_times[[#This Row],[43]]),"DNF",    rounds_cum_time[[#This Row],[42]]+laps_times[[#This Row],[43]])</f>
        <v>0.12052418981481479</v>
      </c>
      <c r="BA99" s="10">
        <f>IF(ISBLANK(laps_times[[#This Row],[44]]),"DNF",    rounds_cum_time[[#This Row],[43]]+laps_times[[#This Row],[44]])</f>
        <v>0.12374282407407405</v>
      </c>
      <c r="BB99" s="10">
        <f>IF(ISBLANK(laps_times[[#This Row],[45]]),"DNF",    rounds_cum_time[[#This Row],[44]]+laps_times[[#This Row],[45]])</f>
        <v>0.12689456018518516</v>
      </c>
      <c r="BC99" s="10">
        <f>IF(ISBLANK(laps_times[[#This Row],[46]]),"DNF",    rounds_cum_time[[#This Row],[45]]+laps_times[[#This Row],[46]])</f>
        <v>0.13035868055555552</v>
      </c>
      <c r="BD99" s="10">
        <f>IF(ISBLANK(laps_times[[#This Row],[47]]),"DNF",    rounds_cum_time[[#This Row],[46]]+laps_times[[#This Row],[47]])</f>
        <v>0.13360081018518516</v>
      </c>
      <c r="BE99" s="10">
        <f>IF(ISBLANK(laps_times[[#This Row],[48]]),"DNF",    rounds_cum_time[[#This Row],[47]]+laps_times[[#This Row],[48]])</f>
        <v>0.13684432870370367</v>
      </c>
      <c r="BF99" s="10">
        <f>IF(ISBLANK(laps_times[[#This Row],[49]]),"DNF",    rounds_cum_time[[#This Row],[48]]+laps_times[[#This Row],[49]])</f>
        <v>0.14015138888888884</v>
      </c>
      <c r="BG99" s="10">
        <f>IF(ISBLANK(laps_times[[#This Row],[50]]),"DNF",    rounds_cum_time[[#This Row],[49]]+laps_times[[#This Row],[50]])</f>
        <v>0.14336342592592588</v>
      </c>
      <c r="BH99" s="10">
        <f>IF(ISBLANK(laps_times[[#This Row],[51]]),"DNF",    rounds_cum_time[[#This Row],[50]]+laps_times[[#This Row],[51]])</f>
        <v>0.14659340277777774</v>
      </c>
      <c r="BI99" s="10">
        <f>IF(ISBLANK(laps_times[[#This Row],[52]]),"DNF",    rounds_cum_time[[#This Row],[51]]+laps_times[[#This Row],[52]])</f>
        <v>0.15026446759259257</v>
      </c>
      <c r="BJ99" s="10">
        <f>IF(ISBLANK(laps_times[[#This Row],[53]]),"DNF",    rounds_cum_time[[#This Row],[52]]+laps_times[[#This Row],[53]])</f>
        <v>0.15343622685185182</v>
      </c>
      <c r="BK99" s="10">
        <f>IF(ISBLANK(laps_times[[#This Row],[54]]),"DNF",    rounds_cum_time[[#This Row],[53]]+laps_times[[#This Row],[54]])</f>
        <v>0.15683831018518515</v>
      </c>
      <c r="BL99" s="10">
        <f>IF(ISBLANK(laps_times[[#This Row],[55]]),"DNF",    rounds_cum_time[[#This Row],[54]]+laps_times[[#This Row],[55]])</f>
        <v>0.1599585648148148</v>
      </c>
      <c r="BM99" s="10">
        <f>IF(ISBLANK(laps_times[[#This Row],[56]]),"DNF",    rounds_cum_time[[#This Row],[55]]+laps_times[[#This Row],[56]])</f>
        <v>0.16336423611111109</v>
      </c>
      <c r="BN99" s="10">
        <f>IF(ISBLANK(laps_times[[#This Row],[57]]),"DNF",    rounds_cum_time[[#This Row],[56]]+laps_times[[#This Row],[57]])</f>
        <v>0.16660960648148146</v>
      </c>
      <c r="BO99" s="10">
        <f>IF(ISBLANK(laps_times[[#This Row],[58]]),"DNF",    rounds_cum_time[[#This Row],[57]]+laps_times[[#This Row],[58]])</f>
        <v>0.16995243055555553</v>
      </c>
      <c r="BP99" s="10">
        <f>IF(ISBLANK(laps_times[[#This Row],[59]]),"DNF",    rounds_cum_time[[#This Row],[58]]+laps_times[[#This Row],[59]])</f>
        <v>0.17335324074074071</v>
      </c>
      <c r="BQ99" s="10">
        <f>IF(ISBLANK(laps_times[[#This Row],[60]]),"DNF",    rounds_cum_time[[#This Row],[59]]+laps_times[[#This Row],[60]])</f>
        <v>0.17672314814814813</v>
      </c>
      <c r="BR99" s="10">
        <f>IF(ISBLANK(laps_times[[#This Row],[61]]),"DNF",    rounds_cum_time[[#This Row],[60]]+laps_times[[#This Row],[61]])</f>
        <v>0.18012175925925925</v>
      </c>
      <c r="BS99" s="10">
        <f>IF(ISBLANK(laps_times[[#This Row],[62]]),"DNF",    rounds_cum_time[[#This Row],[61]]+laps_times[[#This Row],[62]])</f>
        <v>0.18341631944444442</v>
      </c>
      <c r="BT99" s="10">
        <f>IF(ISBLANK(laps_times[[#This Row],[63]]),"DNF",    rounds_cum_time[[#This Row],[62]]+laps_times[[#This Row],[63]])</f>
        <v>0.1866659722222222</v>
      </c>
    </row>
    <row r="100" spans="2:72" x14ac:dyDescent="0.2">
      <c r="B100" s="5">
        <v>95</v>
      </c>
      <c r="C100" s="1">
        <v>131</v>
      </c>
      <c r="D100" s="1" t="s">
        <v>170</v>
      </c>
      <c r="E100" s="3">
        <v>1987</v>
      </c>
      <c r="F100" s="3" t="s">
        <v>8</v>
      </c>
      <c r="G100" s="3">
        <v>25</v>
      </c>
      <c r="H100" s="1" t="s">
        <v>171</v>
      </c>
      <c r="I100" s="18">
        <v>0.19157893518518518</v>
      </c>
      <c r="J100" s="10">
        <f>laps_times[[#This Row],[1]]</f>
        <v>2.812152777777778E-3</v>
      </c>
      <c r="K100" s="10">
        <f>IF(ISBLANK(laps_times[[#This Row],[2]]),"DNF",    rounds_cum_time[[#This Row],[1]]+laps_times[[#This Row],[2]])</f>
        <v>5.026736111111112E-3</v>
      </c>
      <c r="L100" s="10">
        <f>IF(ISBLANK(laps_times[[#This Row],[3]]),"DNF",    rounds_cum_time[[#This Row],[2]]+laps_times[[#This Row],[3]])</f>
        <v>7.2646990740740745E-3</v>
      </c>
      <c r="M100" s="10">
        <f>IF(ISBLANK(laps_times[[#This Row],[4]]),"DNF",    rounds_cum_time[[#This Row],[3]]+laps_times[[#This Row],[4]])</f>
        <v>9.5115740740740751E-3</v>
      </c>
      <c r="N100" s="10">
        <f>IF(ISBLANK(laps_times[[#This Row],[5]]),"DNF",    rounds_cum_time[[#This Row],[4]]+laps_times[[#This Row],[5]])</f>
        <v>1.1760995370370371E-2</v>
      </c>
      <c r="O100" s="10">
        <f>IF(ISBLANK(laps_times[[#This Row],[6]]),"DNF",    rounds_cum_time[[#This Row],[5]]+laps_times[[#This Row],[6]])</f>
        <v>1.3955555555555556E-2</v>
      </c>
      <c r="P100" s="10">
        <f>IF(ISBLANK(laps_times[[#This Row],[7]]),"DNF",    rounds_cum_time[[#This Row],[6]]+laps_times[[#This Row],[7]])</f>
        <v>1.6165856481481482E-2</v>
      </c>
      <c r="Q100" s="10">
        <f>IF(ISBLANK(laps_times[[#This Row],[8]]),"DNF",    rounds_cum_time[[#This Row],[7]]+laps_times[[#This Row],[8]])</f>
        <v>1.8441319444444444E-2</v>
      </c>
      <c r="R100" s="10">
        <f>IF(ISBLANK(laps_times[[#This Row],[9]]),"DNF",    rounds_cum_time[[#This Row],[8]]+laps_times[[#This Row],[9]])</f>
        <v>2.0740509259259257E-2</v>
      </c>
      <c r="S100" s="10">
        <f>IF(ISBLANK(laps_times[[#This Row],[10]]),"DNF",    rounds_cum_time[[#This Row],[9]]+laps_times[[#This Row],[10]])</f>
        <v>2.3008217592592591E-2</v>
      </c>
      <c r="T100" s="10">
        <f>IF(ISBLANK(laps_times[[#This Row],[11]]),"DNF",    rounds_cum_time[[#This Row],[10]]+laps_times[[#This Row],[11]])</f>
        <v>2.548645833333333E-2</v>
      </c>
      <c r="U100" s="10">
        <f>IF(ISBLANK(laps_times[[#This Row],[12]]),"DNF",    rounds_cum_time[[#This Row],[11]]+laps_times[[#This Row],[12]])</f>
        <v>2.7820949074074071E-2</v>
      </c>
      <c r="V100" s="10">
        <f>IF(ISBLANK(laps_times[[#This Row],[13]]),"DNF",    rounds_cum_time[[#This Row],[12]]+laps_times[[#This Row],[13]])</f>
        <v>3.017233796296296E-2</v>
      </c>
      <c r="W100" s="10">
        <f>IF(ISBLANK(laps_times[[#This Row],[14]]),"DNF",    rounds_cum_time[[#This Row],[13]]+laps_times[[#This Row],[14]])</f>
        <v>3.2566782407407402E-2</v>
      </c>
      <c r="X100" s="10">
        <f>IF(ISBLANK(laps_times[[#This Row],[15]]),"DNF",    rounds_cum_time[[#This Row],[14]]+laps_times[[#This Row],[15]])</f>
        <v>3.4901388888888885E-2</v>
      </c>
      <c r="Y100" s="10">
        <f>IF(ISBLANK(laps_times[[#This Row],[16]]),"DNF",    rounds_cum_time[[#This Row],[15]]+laps_times[[#This Row],[16]])</f>
        <v>3.7310879629629624E-2</v>
      </c>
      <c r="Z100" s="10">
        <f>IF(ISBLANK(laps_times[[#This Row],[17]]),"DNF",    rounds_cum_time[[#This Row],[16]]+laps_times[[#This Row],[17]])</f>
        <v>3.9693171296296292E-2</v>
      </c>
      <c r="AA100" s="10">
        <f>IF(ISBLANK(laps_times[[#This Row],[18]]),"DNF",    rounds_cum_time[[#This Row],[17]]+laps_times[[#This Row],[18]])</f>
        <v>4.2084837962962959E-2</v>
      </c>
      <c r="AB100" s="10">
        <f>IF(ISBLANK(laps_times[[#This Row],[19]]),"DNF",    rounds_cum_time[[#This Row],[18]]+laps_times[[#This Row],[19]])</f>
        <v>4.4525462962962961E-2</v>
      </c>
      <c r="AC100" s="10">
        <f>IF(ISBLANK(laps_times[[#This Row],[20]]),"DNF",    rounds_cum_time[[#This Row],[19]]+laps_times[[#This Row],[20]])</f>
        <v>4.6963541666666664E-2</v>
      </c>
      <c r="AD100" s="10">
        <f>IF(ISBLANK(laps_times[[#This Row],[21]]),"DNF",    rounds_cum_time[[#This Row],[20]]+laps_times[[#This Row],[21]])</f>
        <v>4.9464583333333333E-2</v>
      </c>
      <c r="AE100" s="10">
        <f>IF(ISBLANK(laps_times[[#This Row],[22]]),"DNF",    rounds_cum_time[[#This Row],[21]]+laps_times[[#This Row],[22]])</f>
        <v>5.2288078703703701E-2</v>
      </c>
      <c r="AF100" s="10">
        <f>IF(ISBLANK(laps_times[[#This Row],[23]]),"DNF",    rounds_cum_time[[#This Row],[22]]+laps_times[[#This Row],[23]])</f>
        <v>5.4915624999999996E-2</v>
      </c>
      <c r="AG100" s="10">
        <f>IF(ISBLANK(laps_times[[#This Row],[24]]),"DNF",    rounds_cum_time[[#This Row],[23]]+laps_times[[#This Row],[24]])</f>
        <v>5.7558680555555554E-2</v>
      </c>
      <c r="AH100" s="10">
        <f>IF(ISBLANK(laps_times[[#This Row],[25]]),"DNF",    rounds_cum_time[[#This Row],[24]]+laps_times[[#This Row],[25]])</f>
        <v>6.0101967592592592E-2</v>
      </c>
      <c r="AI100" s="10">
        <f>IF(ISBLANK(laps_times[[#This Row],[26]]),"DNF",    rounds_cum_time[[#This Row],[25]]+laps_times[[#This Row],[26]])</f>
        <v>6.2638194444444448E-2</v>
      </c>
      <c r="AJ100" s="10">
        <f>IF(ISBLANK(laps_times[[#This Row],[27]]),"DNF",    rounds_cum_time[[#This Row],[26]]+laps_times[[#This Row],[27]])</f>
        <v>6.5310879629629628E-2</v>
      </c>
      <c r="AK100" s="10">
        <f>IF(ISBLANK(laps_times[[#This Row],[28]]),"DNF",    rounds_cum_time[[#This Row],[27]]+laps_times[[#This Row],[28]])</f>
        <v>6.7987615740740734E-2</v>
      </c>
      <c r="AL100" s="10">
        <f>IF(ISBLANK(laps_times[[#This Row],[29]]),"DNF",    rounds_cum_time[[#This Row],[28]]+laps_times[[#This Row],[29]])</f>
        <v>7.0712268518518515E-2</v>
      </c>
      <c r="AM100" s="10">
        <f>IF(ISBLANK(laps_times[[#This Row],[30]]),"DNF",    rounds_cum_time[[#This Row],[29]]+laps_times[[#This Row],[30]])</f>
        <v>7.4073263888888879E-2</v>
      </c>
      <c r="AN100" s="10">
        <f>IF(ISBLANK(laps_times[[#This Row],[31]]),"DNF",    rounds_cum_time[[#This Row],[30]]+laps_times[[#This Row],[31]])</f>
        <v>7.6761805555555548E-2</v>
      </c>
      <c r="AO100" s="10">
        <f>IF(ISBLANK(laps_times[[#This Row],[32]]),"DNF",    rounds_cum_time[[#This Row],[31]]+laps_times[[#This Row],[32]])</f>
        <v>7.9603240740740738E-2</v>
      </c>
      <c r="AP100" s="10">
        <f>IF(ISBLANK(laps_times[[#This Row],[33]]),"DNF",    rounds_cum_time[[#This Row],[32]]+laps_times[[#This Row],[33]])</f>
        <v>8.2371874999999997E-2</v>
      </c>
      <c r="AQ100" s="10">
        <f>IF(ISBLANK(laps_times[[#This Row],[34]]),"DNF",    rounds_cum_time[[#This Row],[33]]+laps_times[[#This Row],[34]])</f>
        <v>8.5467361111111112E-2</v>
      </c>
      <c r="AR100" s="10">
        <f>IF(ISBLANK(laps_times[[#This Row],[35]]),"DNF",    rounds_cum_time[[#This Row],[34]]+laps_times[[#This Row],[35]])</f>
        <v>8.8464814814814816E-2</v>
      </c>
      <c r="AS100" s="10">
        <f>IF(ISBLANK(laps_times[[#This Row],[36]]),"DNF",    rounds_cum_time[[#This Row],[35]]+laps_times[[#This Row],[36]])</f>
        <v>9.1804282407407414E-2</v>
      </c>
      <c r="AT100" s="10">
        <f>IF(ISBLANK(laps_times[[#This Row],[37]]),"DNF",    rounds_cum_time[[#This Row],[36]]+laps_times[[#This Row],[37]])</f>
        <v>9.530266203703705E-2</v>
      </c>
      <c r="AU100" s="10">
        <f>IF(ISBLANK(laps_times[[#This Row],[38]]),"DNF",    rounds_cum_time[[#This Row],[37]]+laps_times[[#This Row],[38]])</f>
        <v>9.8731712962962973E-2</v>
      </c>
      <c r="AV100" s="10">
        <f>IF(ISBLANK(laps_times[[#This Row],[39]]),"DNF",    rounds_cum_time[[#This Row],[38]]+laps_times[[#This Row],[39]])</f>
        <v>0.10218414351851852</v>
      </c>
      <c r="AW100" s="10">
        <f>IF(ISBLANK(laps_times[[#This Row],[40]]),"DNF",    rounds_cum_time[[#This Row],[39]]+laps_times[[#This Row],[40]])</f>
        <v>0.10538368055555557</v>
      </c>
      <c r="AX100" s="10">
        <f>IF(ISBLANK(laps_times[[#This Row],[41]]),"DNF",    rounds_cum_time[[#This Row],[40]]+laps_times[[#This Row],[41]])</f>
        <v>0.10866134259259261</v>
      </c>
      <c r="AY100" s="10">
        <f>IF(ISBLANK(laps_times[[#This Row],[42]]),"DNF",    rounds_cum_time[[#This Row],[41]]+laps_times[[#This Row],[42]])</f>
        <v>0.1120939814814815</v>
      </c>
      <c r="AZ100" s="10">
        <f>IF(ISBLANK(laps_times[[#This Row],[43]]),"DNF",    rounds_cum_time[[#This Row],[42]]+laps_times[[#This Row],[43]])</f>
        <v>0.11558958333333336</v>
      </c>
      <c r="BA100" s="10">
        <f>IF(ISBLANK(laps_times[[#This Row],[44]]),"DNF",    rounds_cum_time[[#This Row],[43]]+laps_times[[#This Row],[44]])</f>
        <v>0.11883194444444446</v>
      </c>
      <c r="BB100" s="10">
        <f>IF(ISBLANK(laps_times[[#This Row],[45]]),"DNF",    rounds_cum_time[[#This Row],[44]]+laps_times[[#This Row],[45]])</f>
        <v>0.12207824074074076</v>
      </c>
      <c r="BC100" s="10">
        <f>IF(ISBLANK(laps_times[[#This Row],[46]]),"DNF",    rounds_cum_time[[#This Row],[45]]+laps_times[[#This Row],[46]])</f>
        <v>0.12551759259259263</v>
      </c>
      <c r="BD100" s="10">
        <f>IF(ISBLANK(laps_times[[#This Row],[47]]),"DNF",    rounds_cum_time[[#This Row],[46]]+laps_times[[#This Row],[47]])</f>
        <v>0.12874780092592597</v>
      </c>
      <c r="BE100" s="10">
        <f>IF(ISBLANK(laps_times[[#This Row],[48]]),"DNF",    rounds_cum_time[[#This Row],[47]]+laps_times[[#This Row],[48]])</f>
        <v>0.13217361111111114</v>
      </c>
      <c r="BF100" s="10">
        <f>IF(ISBLANK(laps_times[[#This Row],[49]]),"DNF",    rounds_cum_time[[#This Row],[48]]+laps_times[[#This Row],[49]])</f>
        <v>0.13548657407407411</v>
      </c>
      <c r="BG100" s="10">
        <f>IF(ISBLANK(laps_times[[#This Row],[50]]),"DNF",    rounds_cum_time[[#This Row],[49]]+laps_times[[#This Row],[50]])</f>
        <v>0.139025462962963</v>
      </c>
      <c r="BH100" s="10">
        <f>IF(ISBLANK(laps_times[[#This Row],[51]]),"DNF",    rounds_cum_time[[#This Row],[50]]+laps_times[[#This Row],[51]])</f>
        <v>0.1427211805555556</v>
      </c>
      <c r="BI100" s="10">
        <f>IF(ISBLANK(laps_times[[#This Row],[52]]),"DNF",    rounds_cum_time[[#This Row],[51]]+laps_times[[#This Row],[52]])</f>
        <v>0.1464456018518519</v>
      </c>
      <c r="BJ100" s="10">
        <f>IF(ISBLANK(laps_times[[#This Row],[53]]),"DNF",    rounds_cum_time[[#This Row],[52]]+laps_times[[#This Row],[53]])</f>
        <v>0.150184837962963</v>
      </c>
      <c r="BK100" s="10">
        <f>IF(ISBLANK(laps_times[[#This Row],[54]]),"DNF",    rounds_cum_time[[#This Row],[53]]+laps_times[[#This Row],[54]])</f>
        <v>0.15396782407407411</v>
      </c>
      <c r="BL100" s="10">
        <f>IF(ISBLANK(laps_times[[#This Row],[55]]),"DNF",    rounds_cum_time[[#This Row],[54]]+laps_times[[#This Row],[55]])</f>
        <v>0.15804976851851857</v>
      </c>
      <c r="BM100" s="10">
        <f>IF(ISBLANK(laps_times[[#This Row],[56]]),"DNF",    rounds_cum_time[[#This Row],[55]]+laps_times[[#This Row],[56]])</f>
        <v>0.16230509259259265</v>
      </c>
      <c r="BN100" s="10">
        <f>IF(ISBLANK(laps_times[[#This Row],[57]]),"DNF",    rounds_cum_time[[#This Row],[56]]+laps_times[[#This Row],[57]])</f>
        <v>0.16682523148148154</v>
      </c>
      <c r="BO100" s="10">
        <f>IF(ISBLANK(laps_times[[#This Row],[58]]),"DNF",    rounds_cum_time[[#This Row],[57]]+laps_times[[#This Row],[58]])</f>
        <v>0.17122164351851857</v>
      </c>
      <c r="BP100" s="10">
        <f>IF(ISBLANK(laps_times[[#This Row],[59]]),"DNF",    rounds_cum_time[[#This Row],[58]]+laps_times[[#This Row],[59]])</f>
        <v>0.17557233796296301</v>
      </c>
      <c r="BQ100" s="10">
        <f>IF(ISBLANK(laps_times[[#This Row],[60]]),"DNF",    rounds_cum_time[[#This Row],[59]]+laps_times[[#This Row],[60]])</f>
        <v>0.18007349537037043</v>
      </c>
      <c r="BR100" s="10">
        <f>IF(ISBLANK(laps_times[[#This Row],[61]]),"DNF",    rounds_cum_time[[#This Row],[60]]+laps_times[[#This Row],[61]])</f>
        <v>0.18438310185185192</v>
      </c>
      <c r="BS100" s="10">
        <f>IF(ISBLANK(laps_times[[#This Row],[62]]),"DNF",    rounds_cum_time[[#This Row],[61]]+laps_times[[#This Row],[62]])</f>
        <v>0.18823483796296303</v>
      </c>
      <c r="BT100" s="10">
        <f>IF(ISBLANK(laps_times[[#This Row],[63]]),"DNF",    rounds_cum_time[[#This Row],[62]]+laps_times[[#This Row],[63]])</f>
        <v>0.19157951388888897</v>
      </c>
    </row>
    <row r="101" spans="2:72" x14ac:dyDescent="0.2">
      <c r="B101" s="5">
        <v>96</v>
      </c>
      <c r="C101" s="1">
        <v>9</v>
      </c>
      <c r="D101" s="1" t="s">
        <v>172</v>
      </c>
      <c r="E101" s="3">
        <v>1955</v>
      </c>
      <c r="F101" s="3" t="s">
        <v>38</v>
      </c>
      <c r="G101" s="3">
        <v>16</v>
      </c>
      <c r="I101" s="18">
        <v>0.19431134259259261</v>
      </c>
      <c r="J101" s="10">
        <f>laps_times[[#This Row],[1]]</f>
        <v>3.257291666666667E-3</v>
      </c>
      <c r="K101" s="10">
        <f>IF(ISBLANK(laps_times[[#This Row],[2]]),"DNF",    rounds_cum_time[[#This Row],[1]]+laps_times[[#This Row],[2]])</f>
        <v>5.9406249999999997E-3</v>
      </c>
      <c r="L101" s="10">
        <f>IF(ISBLANK(laps_times[[#This Row],[3]]),"DNF",    rounds_cum_time[[#This Row],[2]]+laps_times[[#This Row],[3]])</f>
        <v>8.6317129629629626E-3</v>
      </c>
      <c r="M101" s="10">
        <f>IF(ISBLANK(laps_times[[#This Row],[4]]),"DNF",    rounds_cum_time[[#This Row],[3]]+laps_times[[#This Row],[4]])</f>
        <v>1.1321296296296296E-2</v>
      </c>
      <c r="N101" s="10">
        <f>IF(ISBLANK(laps_times[[#This Row],[5]]),"DNF",    rounds_cum_time[[#This Row],[4]]+laps_times[[#This Row],[5]])</f>
        <v>1.4109259259259259E-2</v>
      </c>
      <c r="O101" s="10">
        <f>IF(ISBLANK(laps_times[[#This Row],[6]]),"DNF",    rounds_cum_time[[#This Row],[5]]+laps_times[[#This Row],[6]])</f>
        <v>1.686284722222222E-2</v>
      </c>
      <c r="P101" s="10">
        <f>IF(ISBLANK(laps_times[[#This Row],[7]]),"DNF",    rounds_cum_time[[#This Row],[6]]+laps_times[[#This Row],[7]])</f>
        <v>1.9608449074074073E-2</v>
      </c>
      <c r="Q101" s="10">
        <f>IF(ISBLANK(laps_times[[#This Row],[8]]),"DNF",    rounds_cum_time[[#This Row],[7]]+laps_times[[#This Row],[8]])</f>
        <v>2.2455324074074072E-2</v>
      </c>
      <c r="R101" s="10">
        <f>IF(ISBLANK(laps_times[[#This Row],[9]]),"DNF",    rounds_cum_time[[#This Row],[8]]+laps_times[[#This Row],[9]])</f>
        <v>2.5188541666666665E-2</v>
      </c>
      <c r="S101" s="10">
        <f>IF(ISBLANK(laps_times[[#This Row],[10]]),"DNF",    rounds_cum_time[[#This Row],[9]]+laps_times[[#This Row],[10]])</f>
        <v>2.7932175925925923E-2</v>
      </c>
      <c r="T101" s="10">
        <f>IF(ISBLANK(laps_times[[#This Row],[11]]),"DNF",    rounds_cum_time[[#This Row],[10]]+laps_times[[#This Row],[11]])</f>
        <v>3.0795370370370369E-2</v>
      </c>
      <c r="U101" s="10">
        <f>IF(ISBLANK(laps_times[[#This Row],[12]]),"DNF",    rounds_cum_time[[#This Row],[11]]+laps_times[[#This Row],[12]])</f>
        <v>3.3939120370370369E-2</v>
      </c>
      <c r="V101" s="10">
        <f>IF(ISBLANK(laps_times[[#This Row],[13]]),"DNF",    rounds_cum_time[[#This Row],[12]]+laps_times[[#This Row],[13]])</f>
        <v>3.6624884259259256E-2</v>
      </c>
      <c r="W101" s="10">
        <f>IF(ISBLANK(laps_times[[#This Row],[14]]),"DNF",    rounds_cum_time[[#This Row],[13]]+laps_times[[#This Row],[14]])</f>
        <v>3.9391203703703699E-2</v>
      </c>
      <c r="X101" s="10">
        <f>IF(ISBLANK(laps_times[[#This Row],[15]]),"DNF",    rounds_cum_time[[#This Row],[14]]+laps_times[[#This Row],[15]])</f>
        <v>4.219594907407407E-2</v>
      </c>
      <c r="Y101" s="10">
        <f>IF(ISBLANK(laps_times[[#This Row],[16]]),"DNF",    rounds_cum_time[[#This Row],[15]]+laps_times[[#This Row],[16]])</f>
        <v>4.5054513888888884E-2</v>
      </c>
      <c r="Z101" s="10">
        <f>IF(ISBLANK(laps_times[[#This Row],[17]]),"DNF",    rounds_cum_time[[#This Row],[16]]+laps_times[[#This Row],[17]])</f>
        <v>4.7842013888888882E-2</v>
      </c>
      <c r="AA101" s="10">
        <f>IF(ISBLANK(laps_times[[#This Row],[18]]),"DNF",    rounds_cum_time[[#This Row],[17]]+laps_times[[#This Row],[18]])</f>
        <v>5.0614236111111106E-2</v>
      </c>
      <c r="AB101" s="10">
        <f>IF(ISBLANK(laps_times[[#This Row],[19]]),"DNF",    rounds_cum_time[[#This Row],[18]]+laps_times[[#This Row],[19]])</f>
        <v>5.3459027777777772E-2</v>
      </c>
      <c r="AC101" s="10">
        <f>IF(ISBLANK(laps_times[[#This Row],[20]]),"DNF",    rounds_cum_time[[#This Row],[19]]+laps_times[[#This Row],[20]])</f>
        <v>5.6339236111111107E-2</v>
      </c>
      <c r="AD101" s="10">
        <f>IF(ISBLANK(laps_times[[#This Row],[21]]),"DNF",    rounds_cum_time[[#This Row],[20]]+laps_times[[#This Row],[21]])</f>
        <v>5.9198958333333329E-2</v>
      </c>
      <c r="AE101" s="10">
        <f>IF(ISBLANK(laps_times[[#This Row],[22]]),"DNF",    rounds_cum_time[[#This Row],[21]]+laps_times[[#This Row],[22]])</f>
        <v>6.201631944444444E-2</v>
      </c>
      <c r="AF101" s="10">
        <f>IF(ISBLANK(laps_times[[#This Row],[23]]),"DNF",    rounds_cum_time[[#This Row],[22]]+laps_times[[#This Row],[23]])</f>
        <v>6.481550925925926E-2</v>
      </c>
      <c r="AG101" s="10">
        <f>IF(ISBLANK(laps_times[[#This Row],[24]]),"DNF",    rounds_cum_time[[#This Row],[23]]+laps_times[[#This Row],[24]])</f>
        <v>6.7662152777777776E-2</v>
      </c>
      <c r="AH101" s="10">
        <f>IF(ISBLANK(laps_times[[#This Row],[25]]),"DNF",    rounds_cum_time[[#This Row],[24]]+laps_times[[#This Row],[25]])</f>
        <v>7.0585532407407406E-2</v>
      </c>
      <c r="AI101" s="10">
        <f>IF(ISBLANK(laps_times[[#This Row],[26]]),"DNF",    rounds_cum_time[[#This Row],[25]]+laps_times[[#This Row],[26]])</f>
        <v>7.3356134259259256E-2</v>
      </c>
      <c r="AJ101" s="10">
        <f>IF(ISBLANK(laps_times[[#This Row],[27]]),"DNF",    rounds_cum_time[[#This Row],[26]]+laps_times[[#This Row],[27]])</f>
        <v>7.6189814814814807E-2</v>
      </c>
      <c r="AK101" s="10">
        <f>IF(ISBLANK(laps_times[[#This Row],[28]]),"DNF",    rounds_cum_time[[#This Row],[27]]+laps_times[[#This Row],[28]])</f>
        <v>7.9071412037037034E-2</v>
      </c>
      <c r="AL101" s="10">
        <f>IF(ISBLANK(laps_times[[#This Row],[29]]),"DNF",    rounds_cum_time[[#This Row],[28]]+laps_times[[#This Row],[29]])</f>
        <v>8.1952893518518519E-2</v>
      </c>
      <c r="AM101" s="10">
        <f>IF(ISBLANK(laps_times[[#This Row],[30]]),"DNF",    rounds_cum_time[[#This Row],[29]]+laps_times[[#This Row],[30]])</f>
        <v>8.5228356481481485E-2</v>
      </c>
      <c r="AN101" s="10">
        <f>IF(ISBLANK(laps_times[[#This Row],[31]]),"DNF",    rounds_cum_time[[#This Row],[30]]+laps_times[[#This Row],[31]])</f>
        <v>8.8079513888888891E-2</v>
      </c>
      <c r="AO101" s="10">
        <f>IF(ISBLANK(laps_times[[#This Row],[32]]),"DNF",    rounds_cum_time[[#This Row],[31]]+laps_times[[#This Row],[32]])</f>
        <v>9.0923958333333332E-2</v>
      </c>
      <c r="AP101" s="10">
        <f>IF(ISBLANK(laps_times[[#This Row],[33]]),"DNF",    rounds_cum_time[[#This Row],[32]]+laps_times[[#This Row],[33]])</f>
        <v>9.3784837962962955E-2</v>
      </c>
      <c r="AQ101" s="10">
        <f>IF(ISBLANK(laps_times[[#This Row],[34]]),"DNF",    rounds_cum_time[[#This Row],[33]]+laps_times[[#This Row],[34]])</f>
        <v>9.6707175925925926E-2</v>
      </c>
      <c r="AR101" s="10">
        <f>IF(ISBLANK(laps_times[[#This Row],[35]]),"DNF",    rounds_cum_time[[#This Row],[34]]+laps_times[[#This Row],[35]])</f>
        <v>9.9658101851851852E-2</v>
      </c>
      <c r="AS101" s="10">
        <f>IF(ISBLANK(laps_times[[#This Row],[36]]),"DNF",    rounds_cum_time[[#This Row],[35]]+laps_times[[#This Row],[36]])</f>
        <v>0.10264351851851852</v>
      </c>
      <c r="AT101" s="10">
        <f>IF(ISBLANK(laps_times[[#This Row],[37]]),"DNF",    rounds_cum_time[[#This Row],[36]]+laps_times[[#This Row],[37]])</f>
        <v>0.1057138888888889</v>
      </c>
      <c r="AU101" s="10">
        <f>IF(ISBLANK(laps_times[[#This Row],[38]]),"DNF",    rounds_cum_time[[#This Row],[37]]+laps_times[[#This Row],[38]])</f>
        <v>0.10878668981481482</v>
      </c>
      <c r="AV101" s="10">
        <f>IF(ISBLANK(laps_times[[#This Row],[39]]),"DNF",    rounds_cum_time[[#This Row],[38]]+laps_times[[#This Row],[39]])</f>
        <v>0.11182569444444444</v>
      </c>
      <c r="AW101" s="10">
        <f>IF(ISBLANK(laps_times[[#This Row],[40]]),"DNF",    rounds_cum_time[[#This Row],[39]]+laps_times[[#This Row],[40]])</f>
        <v>0.11490810185185185</v>
      </c>
      <c r="AX101" s="10">
        <f>IF(ISBLANK(laps_times[[#This Row],[41]]),"DNF",    rounds_cum_time[[#This Row],[40]]+laps_times[[#This Row],[41]])</f>
        <v>0.11800648148148148</v>
      </c>
      <c r="AY101" s="10">
        <f>IF(ISBLANK(laps_times[[#This Row],[42]]),"DNF",    rounds_cum_time[[#This Row],[41]]+laps_times[[#This Row],[42]])</f>
        <v>0.12125300925925925</v>
      </c>
      <c r="AZ101" s="10">
        <f>IF(ISBLANK(laps_times[[#This Row],[43]]),"DNF",    rounds_cum_time[[#This Row],[42]]+laps_times[[#This Row],[43]])</f>
        <v>0.12478402777777776</v>
      </c>
      <c r="BA101" s="10">
        <f>IF(ISBLANK(laps_times[[#This Row],[44]]),"DNF",    rounds_cum_time[[#This Row],[43]]+laps_times[[#This Row],[44]])</f>
        <v>0.12787268518518516</v>
      </c>
      <c r="BB101" s="10">
        <f>IF(ISBLANK(laps_times[[#This Row],[45]]),"DNF",    rounds_cum_time[[#This Row],[44]]+laps_times[[#This Row],[45]])</f>
        <v>0.13096574074074072</v>
      </c>
      <c r="BC101" s="10">
        <f>IF(ISBLANK(laps_times[[#This Row],[46]]),"DNF",    rounds_cum_time[[#This Row],[45]]+laps_times[[#This Row],[46]])</f>
        <v>0.13413194444444443</v>
      </c>
      <c r="BD101" s="10">
        <f>IF(ISBLANK(laps_times[[#This Row],[47]]),"DNF",    rounds_cum_time[[#This Row],[46]]+laps_times[[#This Row],[47]])</f>
        <v>0.13741597222222221</v>
      </c>
      <c r="BE101" s="10">
        <f>IF(ISBLANK(laps_times[[#This Row],[48]]),"DNF",    rounds_cum_time[[#This Row],[47]]+laps_times[[#This Row],[48]])</f>
        <v>0.14089305555555554</v>
      </c>
      <c r="BF101" s="10">
        <f>IF(ISBLANK(laps_times[[#This Row],[49]]),"DNF",    rounds_cum_time[[#This Row],[48]]+laps_times[[#This Row],[49]])</f>
        <v>0.14428796296296295</v>
      </c>
      <c r="BG101" s="10">
        <f>IF(ISBLANK(laps_times[[#This Row],[50]]),"DNF",    rounds_cum_time[[#This Row],[49]]+laps_times[[#This Row],[50]])</f>
        <v>0.14775879629629629</v>
      </c>
      <c r="BH101" s="10">
        <f>IF(ISBLANK(laps_times[[#This Row],[51]]),"DNF",    rounds_cum_time[[#This Row],[50]]+laps_times[[#This Row],[51]])</f>
        <v>0.15112696759259259</v>
      </c>
      <c r="BI101" s="10">
        <f>IF(ISBLANK(laps_times[[#This Row],[52]]),"DNF",    rounds_cum_time[[#This Row],[51]]+laps_times[[#This Row],[52]])</f>
        <v>0.15454363425925927</v>
      </c>
      <c r="BJ101" s="10">
        <f>IF(ISBLANK(laps_times[[#This Row],[53]]),"DNF",    rounds_cum_time[[#This Row],[52]]+laps_times[[#This Row],[53]])</f>
        <v>0.15819270833333335</v>
      </c>
      <c r="BK101" s="10">
        <f>IF(ISBLANK(laps_times[[#This Row],[54]]),"DNF",    rounds_cum_time[[#This Row],[53]]+laps_times[[#This Row],[54]])</f>
        <v>0.16168807870370372</v>
      </c>
      <c r="BL101" s="10">
        <f>IF(ISBLANK(laps_times[[#This Row],[55]]),"DNF",    rounds_cum_time[[#This Row],[54]]+laps_times[[#This Row],[55]])</f>
        <v>0.16525578703703706</v>
      </c>
      <c r="BM101" s="10">
        <f>IF(ISBLANK(laps_times[[#This Row],[56]]),"DNF",    rounds_cum_time[[#This Row],[55]]+laps_times[[#This Row],[56]])</f>
        <v>0.16893217592592594</v>
      </c>
      <c r="BN101" s="10">
        <f>IF(ISBLANK(laps_times[[#This Row],[57]]),"DNF",    rounds_cum_time[[#This Row],[56]]+laps_times[[#This Row],[57]])</f>
        <v>0.17246909722222223</v>
      </c>
      <c r="BO101" s="10">
        <f>IF(ISBLANK(laps_times[[#This Row],[58]]),"DNF",    rounds_cum_time[[#This Row],[57]]+laps_times[[#This Row],[58]])</f>
        <v>0.17607129629629631</v>
      </c>
      <c r="BP101" s="10">
        <f>IF(ISBLANK(laps_times[[#This Row],[59]]),"DNF",    rounds_cum_time[[#This Row],[58]]+laps_times[[#This Row],[59]])</f>
        <v>0.17970185185185186</v>
      </c>
      <c r="BQ101" s="10">
        <f>IF(ISBLANK(laps_times[[#This Row],[60]]),"DNF",    rounds_cum_time[[#This Row],[59]]+laps_times[[#This Row],[60]])</f>
        <v>0.1835840277777778</v>
      </c>
      <c r="BR101" s="10">
        <f>IF(ISBLANK(laps_times[[#This Row],[61]]),"DNF",    rounds_cum_time[[#This Row],[60]]+laps_times[[#This Row],[61]])</f>
        <v>0.18714050925925929</v>
      </c>
      <c r="BS101" s="10">
        <f>IF(ISBLANK(laps_times[[#This Row],[62]]),"DNF",    rounds_cum_time[[#This Row],[61]]+laps_times[[#This Row],[62]])</f>
        <v>0.19074236111111115</v>
      </c>
      <c r="BT101" s="10">
        <f>IF(ISBLANK(laps_times[[#This Row],[63]]),"DNF",    rounds_cum_time[[#This Row],[62]]+laps_times[[#This Row],[63]])</f>
        <v>0.19431134259259264</v>
      </c>
    </row>
    <row r="102" spans="2:72" x14ac:dyDescent="0.2">
      <c r="B102" s="5">
        <v>97</v>
      </c>
      <c r="C102" s="1">
        <v>64</v>
      </c>
      <c r="D102" s="1" t="s">
        <v>173</v>
      </c>
      <c r="E102" s="3">
        <v>1962</v>
      </c>
      <c r="F102" s="3" t="s">
        <v>46</v>
      </c>
      <c r="G102" s="3">
        <v>7</v>
      </c>
      <c r="I102" s="18">
        <v>0.20049594907407409</v>
      </c>
      <c r="J102" s="10">
        <f>laps_times[[#This Row],[1]]</f>
        <v>2.8569444444444445E-3</v>
      </c>
      <c r="K102" s="10">
        <f>IF(ISBLANK(laps_times[[#This Row],[2]]),"DNF",    rounds_cum_time[[#This Row],[1]]+laps_times[[#This Row],[2]])</f>
        <v>5.2925925925925927E-3</v>
      </c>
      <c r="L102" s="10">
        <f>IF(ISBLANK(laps_times[[#This Row],[3]]),"DNF",    rounds_cum_time[[#This Row],[2]]+laps_times[[#This Row],[3]])</f>
        <v>7.8710648148148151E-3</v>
      </c>
      <c r="M102" s="10">
        <f>IF(ISBLANK(laps_times[[#This Row],[4]]),"DNF",    rounds_cum_time[[#This Row],[3]]+laps_times[[#This Row],[4]])</f>
        <v>1.0399074074074074E-2</v>
      </c>
      <c r="N102" s="10">
        <f>IF(ISBLANK(laps_times[[#This Row],[5]]),"DNF",    rounds_cum_time[[#This Row],[4]]+laps_times[[#This Row],[5]])</f>
        <v>1.2990740740740742E-2</v>
      </c>
      <c r="O102" s="10">
        <f>IF(ISBLANK(laps_times[[#This Row],[6]]),"DNF",    rounds_cum_time[[#This Row],[5]]+laps_times[[#This Row],[6]])</f>
        <v>1.5562500000000002E-2</v>
      </c>
      <c r="P102" s="10">
        <f>IF(ISBLANK(laps_times[[#This Row],[7]]),"DNF",    rounds_cum_time[[#This Row],[6]]+laps_times[[#This Row],[7]])</f>
        <v>1.8131828703703706E-2</v>
      </c>
      <c r="Q102" s="10">
        <f>IF(ISBLANK(laps_times[[#This Row],[8]]),"DNF",    rounds_cum_time[[#This Row],[7]]+laps_times[[#This Row],[8]])</f>
        <v>2.0845601851851855E-2</v>
      </c>
      <c r="R102" s="10">
        <f>IF(ISBLANK(laps_times[[#This Row],[9]]),"DNF",    rounds_cum_time[[#This Row],[8]]+laps_times[[#This Row],[9]])</f>
        <v>2.3643981481481485E-2</v>
      </c>
      <c r="S102" s="10">
        <f>IF(ISBLANK(laps_times[[#This Row],[10]]),"DNF",    rounds_cum_time[[#This Row],[9]]+laps_times[[#This Row],[10]])</f>
        <v>2.6326157407407409E-2</v>
      </c>
      <c r="T102" s="10">
        <f>IF(ISBLANK(laps_times[[#This Row],[11]]),"DNF",    rounds_cum_time[[#This Row],[10]]+laps_times[[#This Row],[11]])</f>
        <v>2.899328703703704E-2</v>
      </c>
      <c r="U102" s="10">
        <f>IF(ISBLANK(laps_times[[#This Row],[12]]),"DNF",    rounds_cum_time[[#This Row],[11]]+laps_times[[#This Row],[12]])</f>
        <v>3.164837962962963E-2</v>
      </c>
      <c r="V102" s="10">
        <f>IF(ISBLANK(laps_times[[#This Row],[13]]),"DNF",    rounds_cum_time[[#This Row],[12]]+laps_times[[#This Row],[13]])</f>
        <v>3.437164351851852E-2</v>
      </c>
      <c r="W102" s="10">
        <f>IF(ISBLANK(laps_times[[#This Row],[14]]),"DNF",    rounds_cum_time[[#This Row],[13]]+laps_times[[#This Row],[14]])</f>
        <v>3.7103703703703708E-2</v>
      </c>
      <c r="X102" s="10">
        <f>IF(ISBLANK(laps_times[[#This Row],[15]]),"DNF",    rounds_cum_time[[#This Row],[14]]+laps_times[[#This Row],[15]])</f>
        <v>3.9907060185185188E-2</v>
      </c>
      <c r="Y102" s="10">
        <f>IF(ISBLANK(laps_times[[#This Row],[16]]),"DNF",    rounds_cum_time[[#This Row],[15]]+laps_times[[#This Row],[16]])</f>
        <v>4.2872453703703704E-2</v>
      </c>
      <c r="Z102" s="10">
        <f>IF(ISBLANK(laps_times[[#This Row],[17]]),"DNF",    rounds_cum_time[[#This Row],[16]]+laps_times[[#This Row],[17]])</f>
        <v>4.5520486111111112E-2</v>
      </c>
      <c r="AA102" s="10">
        <f>IF(ISBLANK(laps_times[[#This Row],[18]]),"DNF",    rounds_cum_time[[#This Row],[17]]+laps_times[[#This Row],[18]])</f>
        <v>4.8273148148148148E-2</v>
      </c>
      <c r="AB102" s="10">
        <f>IF(ISBLANK(laps_times[[#This Row],[19]]),"DNF",    rounds_cum_time[[#This Row],[18]]+laps_times[[#This Row],[19]])</f>
        <v>5.2740972222222224E-2</v>
      </c>
      <c r="AC102" s="10">
        <f>IF(ISBLANK(laps_times[[#This Row],[20]]),"DNF",    rounds_cum_time[[#This Row],[19]]+laps_times[[#This Row],[20]])</f>
        <v>5.5773958333333332E-2</v>
      </c>
      <c r="AD102" s="10">
        <f>IF(ISBLANK(laps_times[[#This Row],[21]]),"DNF",    rounds_cum_time[[#This Row],[20]]+laps_times[[#This Row],[21]])</f>
        <v>5.8529861111111109E-2</v>
      </c>
      <c r="AE102" s="10">
        <f>IF(ISBLANK(laps_times[[#This Row],[22]]),"DNF",    rounds_cum_time[[#This Row],[21]]+laps_times[[#This Row],[22]])</f>
        <v>6.1490162037037034E-2</v>
      </c>
      <c r="AF102" s="10">
        <f>IF(ISBLANK(laps_times[[#This Row],[23]]),"DNF",    rounds_cum_time[[#This Row],[22]]+laps_times[[#This Row],[23]])</f>
        <v>6.4269791666666659E-2</v>
      </c>
      <c r="AG102" s="10">
        <f>IF(ISBLANK(laps_times[[#This Row],[24]]),"DNF",    rounds_cum_time[[#This Row],[23]]+laps_times[[#This Row],[24]])</f>
        <v>6.7095138888888878E-2</v>
      </c>
      <c r="AH102" s="10">
        <f>IF(ISBLANK(laps_times[[#This Row],[25]]),"DNF",    rounds_cum_time[[#This Row],[24]]+laps_times[[#This Row],[25]])</f>
        <v>7.0859837962962954E-2</v>
      </c>
      <c r="AI102" s="10">
        <f>IF(ISBLANK(laps_times[[#This Row],[26]]),"DNF",    rounds_cum_time[[#This Row],[25]]+laps_times[[#This Row],[26]])</f>
        <v>7.4050578703703698E-2</v>
      </c>
      <c r="AJ102" s="10">
        <f>IF(ISBLANK(laps_times[[#This Row],[27]]),"DNF",    rounds_cum_time[[#This Row],[26]]+laps_times[[#This Row],[27]])</f>
        <v>7.7091319444444445E-2</v>
      </c>
      <c r="AK102" s="10">
        <f>IF(ISBLANK(laps_times[[#This Row],[28]]),"DNF",    rounds_cum_time[[#This Row],[27]]+laps_times[[#This Row],[28]])</f>
        <v>7.9881250000000001E-2</v>
      </c>
      <c r="AL102" s="10">
        <f>IF(ISBLANK(laps_times[[#This Row],[29]]),"DNF",    rounds_cum_time[[#This Row],[28]]+laps_times[[#This Row],[29]])</f>
        <v>8.2795023148148156E-2</v>
      </c>
      <c r="AM102" s="10">
        <f>IF(ISBLANK(laps_times[[#This Row],[30]]),"DNF",    rounds_cum_time[[#This Row],[29]]+laps_times[[#This Row],[30]])</f>
        <v>8.577361111111112E-2</v>
      </c>
      <c r="AN102" s="10">
        <f>IF(ISBLANK(laps_times[[#This Row],[31]]),"DNF",    rounds_cum_time[[#This Row],[30]]+laps_times[[#This Row],[31]])</f>
        <v>8.8850462962962978E-2</v>
      </c>
      <c r="AO102" s="10">
        <f>IF(ISBLANK(laps_times[[#This Row],[32]]),"DNF",    rounds_cum_time[[#This Row],[31]]+laps_times[[#This Row],[32]])</f>
        <v>9.2223263888888907E-2</v>
      </c>
      <c r="AP102" s="10">
        <f>IF(ISBLANK(laps_times[[#This Row],[33]]),"DNF",    rounds_cum_time[[#This Row],[32]]+laps_times[[#This Row],[33]])</f>
        <v>9.6727314814814835E-2</v>
      </c>
      <c r="AQ102" s="10">
        <f>IF(ISBLANK(laps_times[[#This Row],[34]]),"DNF",    rounds_cum_time[[#This Row],[33]]+laps_times[[#This Row],[34]])</f>
        <v>9.9907175925925948E-2</v>
      </c>
      <c r="AR102" s="10">
        <f>IF(ISBLANK(laps_times[[#This Row],[35]]),"DNF",    rounds_cum_time[[#This Row],[34]]+laps_times[[#This Row],[35]])</f>
        <v>0.10313194444444447</v>
      </c>
      <c r="AS102" s="10">
        <f>IF(ISBLANK(laps_times[[#This Row],[36]]),"DNF",    rounds_cum_time[[#This Row],[35]]+laps_times[[#This Row],[36]])</f>
        <v>0.10617638888888892</v>
      </c>
      <c r="AT102" s="10">
        <f>IF(ISBLANK(laps_times[[#This Row],[37]]),"DNF",    rounds_cum_time[[#This Row],[36]]+laps_times[[#This Row],[37]])</f>
        <v>0.11317488425925928</v>
      </c>
      <c r="AU102" s="10">
        <f>IF(ISBLANK(laps_times[[#This Row],[38]]),"DNF",    rounds_cum_time[[#This Row],[37]]+laps_times[[#This Row],[38]])</f>
        <v>0.11594189814814818</v>
      </c>
      <c r="AV102" s="10">
        <f>IF(ISBLANK(laps_times[[#This Row],[39]]),"DNF",    rounds_cum_time[[#This Row],[38]]+laps_times[[#This Row],[39]])</f>
        <v>0.11898888888888892</v>
      </c>
      <c r="AW102" s="10">
        <f>IF(ISBLANK(laps_times[[#This Row],[40]]),"DNF",    rounds_cum_time[[#This Row],[39]]+laps_times[[#This Row],[40]])</f>
        <v>0.12189398148148152</v>
      </c>
      <c r="AX102" s="10">
        <f>IF(ISBLANK(laps_times[[#This Row],[41]]),"DNF",    rounds_cum_time[[#This Row],[40]]+laps_times[[#This Row],[41]])</f>
        <v>0.12512696759259262</v>
      </c>
      <c r="AY102" s="10">
        <f>IF(ISBLANK(laps_times[[#This Row],[42]]),"DNF",    rounds_cum_time[[#This Row],[41]]+laps_times[[#This Row],[42]])</f>
        <v>0.12824189814814818</v>
      </c>
      <c r="AZ102" s="10">
        <f>IF(ISBLANK(laps_times[[#This Row],[43]]),"DNF",    rounds_cum_time[[#This Row],[42]]+laps_times[[#This Row],[43]])</f>
        <v>0.13182627314814818</v>
      </c>
      <c r="BA102" s="10">
        <f>IF(ISBLANK(laps_times[[#This Row],[44]]),"DNF",    rounds_cum_time[[#This Row],[43]]+laps_times[[#This Row],[44]])</f>
        <v>0.13473715277777781</v>
      </c>
      <c r="BB102" s="10">
        <f>IF(ISBLANK(laps_times[[#This Row],[45]]),"DNF",    rounds_cum_time[[#This Row],[44]]+laps_times[[#This Row],[45]])</f>
        <v>0.13936620370370373</v>
      </c>
      <c r="BC102" s="10">
        <f>IF(ISBLANK(laps_times[[#This Row],[46]]),"DNF",    rounds_cum_time[[#This Row],[45]]+laps_times[[#This Row],[46]])</f>
        <v>0.14279976851851856</v>
      </c>
      <c r="BD102" s="10">
        <f>IF(ISBLANK(laps_times[[#This Row],[47]]),"DNF",    rounds_cum_time[[#This Row],[46]]+laps_times[[#This Row],[47]])</f>
        <v>0.14605138888888894</v>
      </c>
      <c r="BE102" s="10">
        <f>IF(ISBLANK(laps_times[[#This Row],[48]]),"DNF",    rounds_cum_time[[#This Row],[47]]+laps_times[[#This Row],[48]])</f>
        <v>0.14918692129629635</v>
      </c>
      <c r="BF102" s="10">
        <f>IF(ISBLANK(laps_times[[#This Row],[49]]),"DNF",    rounds_cum_time[[#This Row],[48]]+laps_times[[#This Row],[49]])</f>
        <v>0.15276157407407412</v>
      </c>
      <c r="BG102" s="10">
        <f>IF(ISBLANK(laps_times[[#This Row],[50]]),"DNF",    rounds_cum_time[[#This Row],[49]]+laps_times[[#This Row],[50]])</f>
        <v>0.15890254629629635</v>
      </c>
      <c r="BH102" s="10">
        <f>IF(ISBLANK(laps_times[[#This Row],[51]]),"DNF",    rounds_cum_time[[#This Row],[50]]+laps_times[[#This Row],[51]])</f>
        <v>0.16215162037037043</v>
      </c>
      <c r="BI102" s="10">
        <f>IF(ISBLANK(laps_times[[#This Row],[52]]),"DNF",    rounds_cum_time[[#This Row],[51]]+laps_times[[#This Row],[52]])</f>
        <v>0.16551273148148155</v>
      </c>
      <c r="BJ102" s="10">
        <f>IF(ISBLANK(laps_times[[#This Row],[53]]),"DNF",    rounds_cum_time[[#This Row],[52]]+laps_times[[#This Row],[53]])</f>
        <v>0.16885289351851859</v>
      </c>
      <c r="BK102" s="10">
        <f>IF(ISBLANK(laps_times[[#This Row],[54]]),"DNF",    rounds_cum_time[[#This Row],[53]]+laps_times[[#This Row],[54]])</f>
        <v>0.17224907407407414</v>
      </c>
      <c r="BL102" s="10">
        <f>IF(ISBLANK(laps_times[[#This Row],[55]]),"DNF",    rounds_cum_time[[#This Row],[54]]+laps_times[[#This Row],[55]])</f>
        <v>0.1756265046296297</v>
      </c>
      <c r="BM102" s="10">
        <f>IF(ISBLANK(laps_times[[#This Row],[56]]),"DNF",    rounds_cum_time[[#This Row],[55]]+laps_times[[#This Row],[56]])</f>
        <v>0.1786403935185186</v>
      </c>
      <c r="BN102" s="10">
        <f>IF(ISBLANK(laps_times[[#This Row],[57]]),"DNF",    rounds_cum_time[[#This Row],[56]]+laps_times[[#This Row],[57]])</f>
        <v>0.18215717592592601</v>
      </c>
      <c r="BO102" s="10">
        <f>IF(ISBLANK(laps_times[[#This Row],[58]]),"DNF",    rounds_cum_time[[#This Row],[57]]+laps_times[[#This Row],[58]])</f>
        <v>0.18499826388888896</v>
      </c>
      <c r="BP102" s="10">
        <f>IF(ISBLANK(laps_times[[#This Row],[59]]),"DNF",    rounds_cum_time[[#This Row],[58]]+laps_times[[#This Row],[59]])</f>
        <v>0.18891400462962971</v>
      </c>
      <c r="BQ102" s="10">
        <f>IF(ISBLANK(laps_times[[#This Row],[60]]),"DNF",    rounds_cum_time[[#This Row],[59]]+laps_times[[#This Row],[60]])</f>
        <v>0.19219421296296305</v>
      </c>
      <c r="BR102" s="10">
        <f>IF(ISBLANK(laps_times[[#This Row],[61]]),"DNF",    rounds_cum_time[[#This Row],[60]]+laps_times[[#This Row],[61]])</f>
        <v>0.19539421296296305</v>
      </c>
      <c r="BS102" s="10">
        <f>IF(ISBLANK(laps_times[[#This Row],[62]]),"DNF",    rounds_cum_time[[#This Row],[61]]+laps_times[[#This Row],[62]])</f>
        <v>0.19811215277777786</v>
      </c>
      <c r="BT102" s="10">
        <f>IF(ISBLANK(laps_times[[#This Row],[63]]),"DNF",    rounds_cum_time[[#This Row],[62]]+laps_times[[#This Row],[63]])</f>
        <v>0.20049675925925933</v>
      </c>
    </row>
    <row r="103" spans="2:72" x14ac:dyDescent="0.2">
      <c r="B103" s="5">
        <v>98</v>
      </c>
      <c r="C103" s="1">
        <v>102</v>
      </c>
      <c r="D103" s="1" t="s">
        <v>174</v>
      </c>
      <c r="E103" s="3">
        <v>1978</v>
      </c>
      <c r="F103" s="3" t="s">
        <v>46</v>
      </c>
      <c r="G103" s="3">
        <v>8</v>
      </c>
      <c r="H103" s="1" t="s">
        <v>115</v>
      </c>
      <c r="I103" s="18">
        <v>0.20375462962962962</v>
      </c>
      <c r="J103" s="10">
        <f>laps_times[[#This Row],[1]]</f>
        <v>3.041203703703704E-3</v>
      </c>
      <c r="K103" s="10">
        <f>IF(ISBLANK(laps_times[[#This Row],[2]]),"DNF",    rounds_cum_time[[#This Row],[1]]+laps_times[[#This Row],[2]])</f>
        <v>5.4547453703703702E-3</v>
      </c>
      <c r="L103" s="10">
        <f>IF(ISBLANK(laps_times[[#This Row],[3]]),"DNF",    rounds_cum_time[[#This Row],[2]]+laps_times[[#This Row],[3]])</f>
        <v>7.9675925925925921E-3</v>
      </c>
      <c r="M103" s="10">
        <f>IF(ISBLANK(laps_times[[#This Row],[4]]),"DNF",    rounds_cum_time[[#This Row],[3]]+laps_times[[#This Row],[4]])</f>
        <v>1.0526041666666666E-2</v>
      </c>
      <c r="N103" s="10">
        <f>IF(ISBLANK(laps_times[[#This Row],[5]]),"DNF",    rounds_cum_time[[#This Row],[4]]+laps_times[[#This Row],[5]])</f>
        <v>1.3146527777777778E-2</v>
      </c>
      <c r="O103" s="10">
        <f>IF(ISBLANK(laps_times[[#This Row],[6]]),"DNF",    rounds_cum_time[[#This Row],[5]]+laps_times[[#This Row],[6]])</f>
        <v>1.5764351851851852E-2</v>
      </c>
      <c r="P103" s="10">
        <f>IF(ISBLANK(laps_times[[#This Row],[7]]),"DNF",    rounds_cum_time[[#This Row],[6]]+laps_times[[#This Row],[7]])</f>
        <v>1.8488888888888888E-2</v>
      </c>
      <c r="Q103" s="10">
        <f>IF(ISBLANK(laps_times[[#This Row],[8]]),"DNF",    rounds_cum_time[[#This Row],[7]]+laps_times[[#This Row],[8]])</f>
        <v>2.1123032407407406E-2</v>
      </c>
      <c r="R103" s="10">
        <f>IF(ISBLANK(laps_times[[#This Row],[9]]),"DNF",    rounds_cum_time[[#This Row],[8]]+laps_times[[#This Row],[9]])</f>
        <v>2.3785763888888888E-2</v>
      </c>
      <c r="S103" s="10">
        <f>IF(ISBLANK(laps_times[[#This Row],[10]]),"DNF",    rounds_cum_time[[#This Row],[9]]+laps_times[[#This Row],[10]])</f>
        <v>2.6501041666666666E-2</v>
      </c>
      <c r="T103" s="10">
        <f>IF(ISBLANK(laps_times[[#This Row],[11]]),"DNF",    rounds_cum_time[[#This Row],[10]]+laps_times[[#This Row],[11]])</f>
        <v>2.9238078703703704E-2</v>
      </c>
      <c r="U103" s="10">
        <f>IF(ISBLANK(laps_times[[#This Row],[12]]),"DNF",    rounds_cum_time[[#This Row],[11]]+laps_times[[#This Row],[12]])</f>
        <v>3.2010879629629632E-2</v>
      </c>
      <c r="V103" s="10">
        <f>IF(ISBLANK(laps_times[[#This Row],[13]]),"DNF",    rounds_cum_time[[#This Row],[12]]+laps_times[[#This Row],[13]])</f>
        <v>3.4884027777777778E-2</v>
      </c>
      <c r="W103" s="10">
        <f>IF(ISBLANK(laps_times[[#This Row],[14]]),"DNF",    rounds_cum_time[[#This Row],[13]]+laps_times[[#This Row],[14]])</f>
        <v>3.7664467592592593E-2</v>
      </c>
      <c r="X103" s="10">
        <f>IF(ISBLANK(laps_times[[#This Row],[15]]),"DNF",    rounds_cum_time[[#This Row],[14]]+laps_times[[#This Row],[15]])</f>
        <v>4.0509953703703708E-2</v>
      </c>
      <c r="Y103" s="10">
        <f>IF(ISBLANK(laps_times[[#This Row],[16]]),"DNF",    rounds_cum_time[[#This Row],[15]]+laps_times[[#This Row],[16]])</f>
        <v>4.3331944444444451E-2</v>
      </c>
      <c r="Z103" s="10">
        <f>IF(ISBLANK(laps_times[[#This Row],[17]]),"DNF",    rounds_cum_time[[#This Row],[16]]+laps_times[[#This Row],[17]])</f>
        <v>4.6164814814814818E-2</v>
      </c>
      <c r="AA103" s="10">
        <f>IF(ISBLANK(laps_times[[#This Row],[18]]),"DNF",    rounds_cum_time[[#This Row],[17]]+laps_times[[#This Row],[18]])</f>
        <v>4.9012500000000001E-2</v>
      </c>
      <c r="AB103" s="10">
        <f>IF(ISBLANK(laps_times[[#This Row],[19]]),"DNF",    rounds_cum_time[[#This Row],[18]]+laps_times[[#This Row],[19]])</f>
        <v>5.1918402777777775E-2</v>
      </c>
      <c r="AC103" s="10">
        <f>IF(ISBLANK(laps_times[[#This Row],[20]]),"DNF",    rounds_cum_time[[#This Row],[19]]+laps_times[[#This Row],[20]])</f>
        <v>5.4760995370370366E-2</v>
      </c>
      <c r="AD103" s="10">
        <f>IF(ISBLANK(laps_times[[#This Row],[21]]),"DNF",    rounds_cum_time[[#This Row],[20]]+laps_times[[#This Row],[21]])</f>
        <v>5.7638541666666661E-2</v>
      </c>
      <c r="AE103" s="10">
        <f>IF(ISBLANK(laps_times[[#This Row],[22]]),"DNF",    rounds_cum_time[[#This Row],[21]]+laps_times[[#This Row],[22]])</f>
        <v>6.0641782407407405E-2</v>
      </c>
      <c r="AF103" s="10">
        <f>IF(ISBLANK(laps_times[[#This Row],[23]]),"DNF",    rounds_cum_time[[#This Row],[22]]+laps_times[[#This Row],[23]])</f>
        <v>6.3589004629629631E-2</v>
      </c>
      <c r="AG103" s="10">
        <f>IF(ISBLANK(laps_times[[#This Row],[24]]),"DNF",    rounds_cum_time[[#This Row],[23]]+laps_times[[#This Row],[24]])</f>
        <v>6.660949074074074E-2</v>
      </c>
      <c r="AH103" s="10">
        <f>IF(ISBLANK(laps_times[[#This Row],[25]]),"DNF",    rounds_cum_time[[#This Row],[24]]+laps_times[[#This Row],[25]])</f>
        <v>6.9704976851851855E-2</v>
      </c>
      <c r="AI103" s="10">
        <f>IF(ISBLANK(laps_times[[#This Row],[26]]),"DNF",    rounds_cum_time[[#This Row],[25]]+laps_times[[#This Row],[26]])</f>
        <v>7.2726273148148154E-2</v>
      </c>
      <c r="AJ103" s="10">
        <f>IF(ISBLANK(laps_times[[#This Row],[27]]),"DNF",    rounds_cum_time[[#This Row],[26]]+laps_times[[#This Row],[27]])</f>
        <v>7.5753009259259263E-2</v>
      </c>
      <c r="AK103" s="10">
        <f>IF(ISBLANK(laps_times[[#This Row],[28]]),"DNF",    rounds_cum_time[[#This Row],[27]]+laps_times[[#This Row],[28]])</f>
        <v>7.8802430555555553E-2</v>
      </c>
      <c r="AL103" s="10">
        <f>IF(ISBLANK(laps_times[[#This Row],[29]]),"DNF",    rounds_cum_time[[#This Row],[28]]+laps_times[[#This Row],[29]])</f>
        <v>8.2039120370370366E-2</v>
      </c>
      <c r="AM103" s="10">
        <f>IF(ISBLANK(laps_times[[#This Row],[30]]),"DNF",    rounds_cum_time[[#This Row],[29]]+laps_times[[#This Row],[30]])</f>
        <v>8.5158796296296288E-2</v>
      </c>
      <c r="AN103" s="10">
        <f>IF(ISBLANK(laps_times[[#This Row],[31]]),"DNF",    rounds_cum_time[[#This Row],[30]]+laps_times[[#This Row],[31]])</f>
        <v>8.8336111111111101E-2</v>
      </c>
      <c r="AO103" s="10">
        <f>IF(ISBLANK(laps_times[[#This Row],[32]]),"DNF",    rounds_cum_time[[#This Row],[31]]+laps_times[[#This Row],[32]])</f>
        <v>9.1799074074074061E-2</v>
      </c>
      <c r="AP103" s="10">
        <f>IF(ISBLANK(laps_times[[#This Row],[33]]),"DNF",    rounds_cum_time[[#This Row],[32]]+laps_times[[#This Row],[33]])</f>
        <v>9.5051736111111104E-2</v>
      </c>
      <c r="AQ103" s="10">
        <f>IF(ISBLANK(laps_times[[#This Row],[34]]),"DNF",    rounds_cum_time[[#This Row],[33]]+laps_times[[#This Row],[34]])</f>
        <v>9.8504745370370364E-2</v>
      </c>
      <c r="AR103" s="10">
        <f>IF(ISBLANK(laps_times[[#This Row],[35]]),"DNF",    rounds_cum_time[[#This Row],[34]]+laps_times[[#This Row],[35]])</f>
        <v>0.10183807870370369</v>
      </c>
      <c r="AS103" s="10">
        <f>IF(ISBLANK(laps_times[[#This Row],[36]]),"DNF",    rounds_cum_time[[#This Row],[35]]+laps_times[[#This Row],[36]])</f>
        <v>0.10528136574074073</v>
      </c>
      <c r="AT103" s="10">
        <f>IF(ISBLANK(laps_times[[#This Row],[37]]),"DNF",    rounds_cum_time[[#This Row],[36]]+laps_times[[#This Row],[37]])</f>
        <v>0.10912974537037036</v>
      </c>
      <c r="AU103" s="10">
        <f>IF(ISBLANK(laps_times[[#This Row],[38]]),"DNF",    rounds_cum_time[[#This Row],[37]]+laps_times[[#This Row],[38]])</f>
        <v>0.11271030092592592</v>
      </c>
      <c r="AV103" s="10">
        <f>IF(ISBLANK(laps_times[[#This Row],[39]]),"DNF",    rounds_cum_time[[#This Row],[38]]+laps_times[[#This Row],[39]])</f>
        <v>0.11661111111111111</v>
      </c>
      <c r="AW103" s="10">
        <f>IF(ISBLANK(laps_times[[#This Row],[40]]),"DNF",    rounds_cum_time[[#This Row],[39]]+laps_times[[#This Row],[40]])</f>
        <v>0.12018564814814815</v>
      </c>
      <c r="AX103" s="10">
        <f>IF(ISBLANK(laps_times[[#This Row],[41]]),"DNF",    rounds_cum_time[[#This Row],[40]]+laps_times[[#This Row],[41]])</f>
        <v>0.12403796296296296</v>
      </c>
      <c r="AY103" s="10">
        <f>IF(ISBLANK(laps_times[[#This Row],[42]]),"DNF",    rounds_cum_time[[#This Row],[41]]+laps_times[[#This Row],[42]])</f>
        <v>0.12755902777777778</v>
      </c>
      <c r="AZ103" s="10">
        <f>IF(ISBLANK(laps_times[[#This Row],[43]]),"DNF",    rounds_cum_time[[#This Row],[42]]+laps_times[[#This Row],[43]])</f>
        <v>0.13118159722222222</v>
      </c>
      <c r="BA103" s="10">
        <f>IF(ISBLANK(laps_times[[#This Row],[44]]),"DNF",    rounds_cum_time[[#This Row],[43]]+laps_times[[#This Row],[44]])</f>
        <v>0.13478969907407407</v>
      </c>
      <c r="BB103" s="10">
        <f>IF(ISBLANK(laps_times[[#This Row],[45]]),"DNF",    rounds_cum_time[[#This Row],[44]]+laps_times[[#This Row],[45]])</f>
        <v>0.13863217592592592</v>
      </c>
      <c r="BC103" s="10">
        <f>IF(ISBLANK(laps_times[[#This Row],[46]]),"DNF",    rounds_cum_time[[#This Row],[45]]+laps_times[[#This Row],[46]])</f>
        <v>0.14238912037037035</v>
      </c>
      <c r="BD103" s="10">
        <f>IF(ISBLANK(laps_times[[#This Row],[47]]),"DNF",    rounds_cum_time[[#This Row],[46]]+laps_times[[#This Row],[47]])</f>
        <v>0.14642129629629627</v>
      </c>
      <c r="BE103" s="10">
        <f>IF(ISBLANK(laps_times[[#This Row],[48]]),"DNF",    rounds_cum_time[[#This Row],[47]]+laps_times[[#This Row],[48]])</f>
        <v>0.15009675925925922</v>
      </c>
      <c r="BF103" s="10">
        <f>IF(ISBLANK(laps_times[[#This Row],[49]]),"DNF",    rounds_cum_time[[#This Row],[48]]+laps_times[[#This Row],[49]])</f>
        <v>0.1539381944444444</v>
      </c>
      <c r="BG103" s="10">
        <f>IF(ISBLANK(laps_times[[#This Row],[50]]),"DNF",    rounds_cum_time[[#This Row],[49]]+laps_times[[#This Row],[50]])</f>
        <v>0.15748784722222217</v>
      </c>
      <c r="BH103" s="10">
        <f>IF(ISBLANK(laps_times[[#This Row],[51]]),"DNF",    rounds_cum_time[[#This Row],[50]]+laps_times[[#This Row],[51]])</f>
        <v>0.16131319444444439</v>
      </c>
      <c r="BI103" s="10">
        <f>IF(ISBLANK(laps_times[[#This Row],[52]]),"DNF",    rounds_cum_time[[#This Row],[51]]+laps_times[[#This Row],[52]])</f>
        <v>0.16490706018518514</v>
      </c>
      <c r="BJ103" s="10">
        <f>IF(ISBLANK(laps_times[[#This Row],[53]]),"DNF",    rounds_cum_time[[#This Row],[52]]+laps_times[[#This Row],[53]])</f>
        <v>0.16871701388888885</v>
      </c>
      <c r="BK103" s="10">
        <f>IF(ISBLANK(laps_times[[#This Row],[54]]),"DNF",    rounds_cum_time[[#This Row],[53]]+laps_times[[#This Row],[54]])</f>
        <v>0.17217546296296293</v>
      </c>
      <c r="BL103" s="10">
        <f>IF(ISBLANK(laps_times[[#This Row],[55]]),"DNF",    rounds_cum_time[[#This Row],[54]]+laps_times[[#This Row],[55]])</f>
        <v>0.17557094907407406</v>
      </c>
      <c r="BM103" s="10">
        <f>IF(ISBLANK(laps_times[[#This Row],[56]]),"DNF",    rounds_cum_time[[#This Row],[55]]+laps_times[[#This Row],[56]])</f>
        <v>0.17908298611111109</v>
      </c>
      <c r="BN103" s="10">
        <f>IF(ISBLANK(laps_times[[#This Row],[57]]),"DNF",    rounds_cum_time[[#This Row],[56]]+laps_times[[#This Row],[57]])</f>
        <v>0.18262604166666666</v>
      </c>
      <c r="BO103" s="10">
        <f>IF(ISBLANK(laps_times[[#This Row],[58]]),"DNF",    rounds_cum_time[[#This Row],[57]]+laps_times[[#This Row],[58]])</f>
        <v>0.1862273148148148</v>
      </c>
      <c r="BP103" s="10">
        <f>IF(ISBLANK(laps_times[[#This Row],[59]]),"DNF",    rounds_cum_time[[#This Row],[58]]+laps_times[[#This Row],[59]])</f>
        <v>0.18979687499999998</v>
      </c>
      <c r="BQ103" s="10">
        <f>IF(ISBLANK(laps_times[[#This Row],[60]]),"DNF",    rounds_cum_time[[#This Row],[59]]+laps_times[[#This Row],[60]])</f>
        <v>0.19340104166666663</v>
      </c>
      <c r="BR103" s="10">
        <f>IF(ISBLANK(laps_times[[#This Row],[61]]),"DNF",    rounds_cum_time[[#This Row],[60]]+laps_times[[#This Row],[61]])</f>
        <v>0.19726539351851849</v>
      </c>
      <c r="BS103" s="10">
        <f>IF(ISBLANK(laps_times[[#This Row],[62]]),"DNF",    rounds_cum_time[[#This Row],[61]]+laps_times[[#This Row],[62]])</f>
        <v>0.20078761574074072</v>
      </c>
      <c r="BT103" s="10">
        <f>IF(ISBLANK(laps_times[[#This Row],[63]]),"DNF",    rounds_cum_time[[#This Row],[62]]+laps_times[[#This Row],[63]])</f>
        <v>0.20375509259259258</v>
      </c>
    </row>
    <row r="104" spans="2:72" x14ac:dyDescent="0.2">
      <c r="B104" s="5">
        <v>99</v>
      </c>
      <c r="C104" s="1">
        <v>111</v>
      </c>
      <c r="D104" s="1" t="s">
        <v>175</v>
      </c>
      <c r="E104" s="3">
        <v>1969</v>
      </c>
      <c r="F104" s="3" t="s">
        <v>1</v>
      </c>
      <c r="G104" s="3">
        <v>34</v>
      </c>
      <c r="H104" s="1" t="s">
        <v>176</v>
      </c>
      <c r="I104" s="18">
        <v>0.20402893518518517</v>
      </c>
      <c r="J104" s="10">
        <f>laps_times[[#This Row],[1]]</f>
        <v>2.8983796296296297E-3</v>
      </c>
      <c r="K104" s="10">
        <f>IF(ISBLANK(laps_times[[#This Row],[2]]),"DNF",    rounds_cum_time[[#This Row],[1]]+laps_times[[#This Row],[2]])</f>
        <v>5.3424768518518517E-3</v>
      </c>
      <c r="L104" s="10">
        <f>IF(ISBLANK(laps_times[[#This Row],[3]]),"DNF",    rounds_cum_time[[#This Row],[2]]+laps_times[[#This Row],[3]])</f>
        <v>7.858796296296296E-3</v>
      </c>
      <c r="M104" s="10">
        <f>IF(ISBLANK(laps_times[[#This Row],[4]]),"DNF",    rounds_cum_time[[#This Row],[3]]+laps_times[[#This Row],[4]])</f>
        <v>1.0396875E-2</v>
      </c>
      <c r="N104" s="10">
        <f>IF(ISBLANK(laps_times[[#This Row],[5]]),"DNF",    rounds_cum_time[[#This Row],[4]]+laps_times[[#This Row],[5]])</f>
        <v>1.2973842592592592E-2</v>
      </c>
      <c r="O104" s="10">
        <f>IF(ISBLANK(laps_times[[#This Row],[6]]),"DNF",    rounds_cum_time[[#This Row],[5]]+laps_times[[#This Row],[6]])</f>
        <v>1.5542824074074073E-2</v>
      </c>
      <c r="P104" s="10">
        <f>IF(ISBLANK(laps_times[[#This Row],[7]]),"DNF",    rounds_cum_time[[#This Row],[6]]+laps_times[[#This Row],[7]])</f>
        <v>1.8112615740740742E-2</v>
      </c>
      <c r="Q104" s="10">
        <f>IF(ISBLANK(laps_times[[#This Row],[8]]),"DNF",    rounds_cum_time[[#This Row],[7]]+laps_times[[#This Row],[8]])</f>
        <v>2.0717476851851852E-2</v>
      </c>
      <c r="R104" s="10">
        <f>IF(ISBLANK(laps_times[[#This Row],[9]]),"DNF",    rounds_cum_time[[#This Row],[8]]+laps_times[[#This Row],[9]])</f>
        <v>2.3348726851851853E-2</v>
      </c>
      <c r="S104" s="10">
        <f>IF(ISBLANK(laps_times[[#This Row],[10]]),"DNF",    rounds_cum_time[[#This Row],[9]]+laps_times[[#This Row],[10]])</f>
        <v>2.5919560185185188E-2</v>
      </c>
      <c r="T104" s="10">
        <f>IF(ISBLANK(laps_times[[#This Row],[11]]),"DNF",    rounds_cum_time[[#This Row],[10]]+laps_times[[#This Row],[11]])</f>
        <v>2.8505439814814817E-2</v>
      </c>
      <c r="U104" s="10">
        <f>IF(ISBLANK(laps_times[[#This Row],[12]]),"DNF",    rounds_cum_time[[#This Row],[11]]+laps_times[[#This Row],[12]])</f>
        <v>3.1140625000000002E-2</v>
      </c>
      <c r="V104" s="10">
        <f>IF(ISBLANK(laps_times[[#This Row],[13]]),"DNF",    rounds_cum_time[[#This Row],[12]]+laps_times[[#This Row],[13]])</f>
        <v>3.3812962962962961E-2</v>
      </c>
      <c r="W104" s="10">
        <f>IF(ISBLANK(laps_times[[#This Row],[14]]),"DNF",    rounds_cum_time[[#This Row],[13]]+laps_times[[#This Row],[14]])</f>
        <v>3.6517939814814812E-2</v>
      </c>
      <c r="X104" s="10">
        <f>IF(ISBLANK(laps_times[[#This Row],[15]]),"DNF",    rounds_cum_time[[#This Row],[14]]+laps_times[[#This Row],[15]])</f>
        <v>3.9265046296296291E-2</v>
      </c>
      <c r="Y104" s="10">
        <f>IF(ISBLANK(laps_times[[#This Row],[16]]),"DNF",    rounds_cum_time[[#This Row],[15]]+laps_times[[#This Row],[16]])</f>
        <v>4.1992824074074071E-2</v>
      </c>
      <c r="Z104" s="10">
        <f>IF(ISBLANK(laps_times[[#This Row],[17]]),"DNF",    rounds_cum_time[[#This Row],[16]]+laps_times[[#This Row],[17]])</f>
        <v>4.4720254629629627E-2</v>
      </c>
      <c r="AA104" s="10">
        <f>IF(ISBLANK(laps_times[[#This Row],[18]]),"DNF",    rounds_cum_time[[#This Row],[17]]+laps_times[[#This Row],[18]])</f>
        <v>4.7523379629629631E-2</v>
      </c>
      <c r="AB104" s="10">
        <f>IF(ISBLANK(laps_times[[#This Row],[19]]),"DNF",    rounds_cum_time[[#This Row],[18]]+laps_times[[#This Row],[19]])</f>
        <v>5.03306712962963E-2</v>
      </c>
      <c r="AC104" s="10">
        <f>IF(ISBLANK(laps_times[[#This Row],[20]]),"DNF",    rounds_cum_time[[#This Row],[19]]+laps_times[[#This Row],[20]])</f>
        <v>5.3155092592592594E-2</v>
      </c>
      <c r="AD104" s="10">
        <f>IF(ISBLANK(laps_times[[#This Row],[21]]),"DNF",    rounds_cum_time[[#This Row],[20]]+laps_times[[#This Row],[21]])</f>
        <v>5.6057986111111111E-2</v>
      </c>
      <c r="AE104" s="10">
        <f>IF(ISBLANK(laps_times[[#This Row],[22]]),"DNF",    rounds_cum_time[[#This Row],[21]]+laps_times[[#This Row],[22]])</f>
        <v>5.9010879629629628E-2</v>
      </c>
      <c r="AF104" s="10">
        <f>IF(ISBLANK(laps_times[[#This Row],[23]]),"DNF",    rounds_cum_time[[#This Row],[22]]+laps_times[[#This Row],[23]])</f>
        <v>6.1903819444444445E-2</v>
      </c>
      <c r="AG104" s="10">
        <f>IF(ISBLANK(laps_times[[#This Row],[24]]),"DNF",    rounds_cum_time[[#This Row],[23]]+laps_times[[#This Row],[24]])</f>
        <v>6.4914930555555556E-2</v>
      </c>
      <c r="AH104" s="10">
        <f>IF(ISBLANK(laps_times[[#This Row],[25]]),"DNF",    rounds_cum_time[[#This Row],[24]]+laps_times[[#This Row],[25]])</f>
        <v>6.7924074074074081E-2</v>
      </c>
      <c r="AI104" s="10">
        <f>IF(ISBLANK(laps_times[[#This Row],[26]]),"DNF",    rounds_cum_time[[#This Row],[25]]+laps_times[[#This Row],[26]])</f>
        <v>7.0973726851851854E-2</v>
      </c>
      <c r="AJ104" s="10">
        <f>IF(ISBLANK(laps_times[[#This Row],[27]]),"DNF",    rounds_cum_time[[#This Row],[26]]+laps_times[[#This Row],[27]])</f>
        <v>7.4007291666666669E-2</v>
      </c>
      <c r="AK104" s="10">
        <f>IF(ISBLANK(laps_times[[#This Row],[28]]),"DNF",    rounds_cum_time[[#This Row],[27]]+laps_times[[#This Row],[28]])</f>
        <v>7.7051504629629633E-2</v>
      </c>
      <c r="AL104" s="10">
        <f>IF(ISBLANK(laps_times[[#This Row],[29]]),"DNF",    rounds_cum_time[[#This Row],[28]]+laps_times[[#This Row],[29]])</f>
        <v>8.0111689814814813E-2</v>
      </c>
      <c r="AM104" s="10">
        <f>IF(ISBLANK(laps_times[[#This Row],[30]]),"DNF",    rounds_cum_time[[#This Row],[29]]+laps_times[[#This Row],[30]])</f>
        <v>8.3173495370370373E-2</v>
      </c>
      <c r="AN104" s="10">
        <f>IF(ISBLANK(laps_times[[#This Row],[31]]),"DNF",    rounds_cum_time[[#This Row],[30]]+laps_times[[#This Row],[31]])</f>
        <v>8.6227430555555554E-2</v>
      </c>
      <c r="AO104" s="10">
        <f>IF(ISBLANK(laps_times[[#This Row],[32]]),"DNF",    rounds_cum_time[[#This Row],[31]]+laps_times[[#This Row],[32]])</f>
        <v>8.9351620370370366E-2</v>
      </c>
      <c r="AP104" s="10">
        <f>IF(ISBLANK(laps_times[[#This Row],[33]]),"DNF",    rounds_cum_time[[#This Row],[32]]+laps_times[[#This Row],[33]])</f>
        <v>9.2591435185185186E-2</v>
      </c>
      <c r="AQ104" s="10">
        <f>IF(ISBLANK(laps_times[[#This Row],[34]]),"DNF",    rounds_cum_time[[#This Row],[33]]+laps_times[[#This Row],[34]])</f>
        <v>9.5843981481481488E-2</v>
      </c>
      <c r="AR104" s="10">
        <f>IF(ISBLANK(laps_times[[#This Row],[35]]),"DNF",    rounds_cum_time[[#This Row],[34]]+laps_times[[#This Row],[35]])</f>
        <v>9.9099884259259266E-2</v>
      </c>
      <c r="AS104" s="10">
        <f>IF(ISBLANK(laps_times[[#This Row],[36]]),"DNF",    rounds_cum_time[[#This Row],[35]]+laps_times[[#This Row],[36]])</f>
        <v>0.10242557870370371</v>
      </c>
      <c r="AT104" s="10">
        <f>IF(ISBLANK(laps_times[[#This Row],[37]]),"DNF",    rounds_cum_time[[#This Row],[36]]+laps_times[[#This Row],[37]])</f>
        <v>0.10582858796296297</v>
      </c>
      <c r="AU104" s="10">
        <f>IF(ISBLANK(laps_times[[#This Row],[38]]),"DNF",    rounds_cum_time[[#This Row],[37]]+laps_times[[#This Row],[38]])</f>
        <v>0.10932164351851853</v>
      </c>
      <c r="AV104" s="10">
        <f>IF(ISBLANK(laps_times[[#This Row],[39]]),"DNF",    rounds_cum_time[[#This Row],[38]]+laps_times[[#This Row],[39]])</f>
        <v>0.11286979166666668</v>
      </c>
      <c r="AW104" s="10">
        <f>IF(ISBLANK(laps_times[[#This Row],[40]]),"DNF",    rounds_cum_time[[#This Row],[39]]+laps_times[[#This Row],[40]])</f>
        <v>0.11638819444444445</v>
      </c>
      <c r="AX104" s="10">
        <f>IF(ISBLANK(laps_times[[#This Row],[41]]),"DNF",    rounds_cum_time[[#This Row],[40]]+laps_times[[#This Row],[41]])</f>
        <v>0.11993240740740742</v>
      </c>
      <c r="AY104" s="10">
        <f>IF(ISBLANK(laps_times[[#This Row],[42]]),"DNF",    rounds_cum_time[[#This Row],[41]]+laps_times[[#This Row],[42]])</f>
        <v>0.12355810185185186</v>
      </c>
      <c r="AZ104" s="10">
        <f>IF(ISBLANK(laps_times[[#This Row],[43]]),"DNF",    rounds_cum_time[[#This Row],[42]]+laps_times[[#This Row],[43]])</f>
        <v>0.12728680555555555</v>
      </c>
      <c r="BA104" s="10">
        <f>IF(ISBLANK(laps_times[[#This Row],[44]]),"DNF",    rounds_cum_time[[#This Row],[43]]+laps_times[[#This Row],[44]])</f>
        <v>0.13115636574074074</v>
      </c>
      <c r="BB104" s="10">
        <f>IF(ISBLANK(laps_times[[#This Row],[45]]),"DNF",    rounds_cum_time[[#This Row],[44]]+laps_times[[#This Row],[45]])</f>
        <v>0.13497569444444446</v>
      </c>
      <c r="BC104" s="10">
        <f>IF(ISBLANK(laps_times[[#This Row],[46]]),"DNF",    rounds_cum_time[[#This Row],[45]]+laps_times[[#This Row],[46]])</f>
        <v>0.13887951388888892</v>
      </c>
      <c r="BD104" s="10">
        <f>IF(ISBLANK(laps_times[[#This Row],[47]]),"DNF",    rounds_cum_time[[#This Row],[46]]+laps_times[[#This Row],[47]])</f>
        <v>0.14287800925925928</v>
      </c>
      <c r="BE104" s="10">
        <f>IF(ISBLANK(laps_times[[#This Row],[48]]),"DNF",    rounds_cum_time[[#This Row],[47]]+laps_times[[#This Row],[48]])</f>
        <v>0.14677546296296298</v>
      </c>
      <c r="BF104" s="10">
        <f>IF(ISBLANK(laps_times[[#This Row],[49]]),"DNF",    rounds_cum_time[[#This Row],[48]]+laps_times[[#This Row],[49]])</f>
        <v>0.15064189814814816</v>
      </c>
      <c r="BG104" s="10">
        <f>IF(ISBLANK(laps_times[[#This Row],[50]]),"DNF",    rounds_cum_time[[#This Row],[49]]+laps_times[[#This Row],[50]])</f>
        <v>0.15446493055555557</v>
      </c>
      <c r="BH104" s="10">
        <f>IF(ISBLANK(laps_times[[#This Row],[51]]),"DNF",    rounds_cum_time[[#This Row],[50]]+laps_times[[#This Row],[51]])</f>
        <v>0.15829409722222224</v>
      </c>
      <c r="BI104" s="10">
        <f>IF(ISBLANK(laps_times[[#This Row],[52]]),"DNF",    rounds_cum_time[[#This Row],[51]]+laps_times[[#This Row],[52]])</f>
        <v>0.16217256944444447</v>
      </c>
      <c r="BJ104" s="10">
        <f>IF(ISBLANK(laps_times[[#This Row],[53]]),"DNF",    rounds_cum_time[[#This Row],[52]]+laps_times[[#This Row],[53]])</f>
        <v>0.16602719907407409</v>
      </c>
      <c r="BK104" s="10">
        <f>IF(ISBLANK(laps_times[[#This Row],[54]]),"DNF",    rounds_cum_time[[#This Row],[53]]+laps_times[[#This Row],[54]])</f>
        <v>0.1699604166666667</v>
      </c>
      <c r="BL104" s="10">
        <f>IF(ISBLANK(laps_times[[#This Row],[55]]),"DNF",    rounds_cum_time[[#This Row],[54]]+laps_times[[#This Row],[55]])</f>
        <v>0.17385995370370375</v>
      </c>
      <c r="BM104" s="10">
        <f>IF(ISBLANK(laps_times[[#This Row],[56]]),"DNF",    rounds_cum_time[[#This Row],[55]]+laps_times[[#This Row],[56]])</f>
        <v>0.17770381944444449</v>
      </c>
      <c r="BN104" s="10">
        <f>IF(ISBLANK(laps_times[[#This Row],[57]]),"DNF",    rounds_cum_time[[#This Row],[56]]+laps_times[[#This Row],[57]])</f>
        <v>0.18160706018518524</v>
      </c>
      <c r="BO104" s="10">
        <f>IF(ISBLANK(laps_times[[#This Row],[58]]),"DNF",    rounds_cum_time[[#This Row],[57]]+laps_times[[#This Row],[58]])</f>
        <v>0.18542326388888894</v>
      </c>
      <c r="BP104" s="10">
        <f>IF(ISBLANK(laps_times[[#This Row],[59]]),"DNF",    rounds_cum_time[[#This Row],[58]]+laps_times[[#This Row],[59]])</f>
        <v>0.18922986111111118</v>
      </c>
      <c r="BQ104" s="10">
        <f>IF(ISBLANK(laps_times[[#This Row],[60]]),"DNF",    rounds_cum_time[[#This Row],[59]]+laps_times[[#This Row],[60]])</f>
        <v>0.19309490740740748</v>
      </c>
      <c r="BR104" s="10">
        <f>IF(ISBLANK(laps_times[[#This Row],[61]]),"DNF",    rounds_cum_time[[#This Row],[60]]+laps_times[[#This Row],[61]])</f>
        <v>0.19690937500000008</v>
      </c>
      <c r="BS104" s="10">
        <f>IF(ISBLANK(laps_times[[#This Row],[62]]),"DNF",    rounds_cum_time[[#This Row],[61]]+laps_times[[#This Row],[62]])</f>
        <v>0.20065474537037045</v>
      </c>
      <c r="BT104" s="10">
        <f>IF(ISBLANK(laps_times[[#This Row],[63]]),"DNF",    rounds_cum_time[[#This Row],[62]]+laps_times[[#This Row],[63]])</f>
        <v>0.20402905092592602</v>
      </c>
    </row>
    <row r="105" spans="2:72" x14ac:dyDescent="0.2">
      <c r="B105" s="5">
        <v>100</v>
      </c>
      <c r="C105" s="1">
        <v>100</v>
      </c>
      <c r="D105" s="1" t="s">
        <v>177</v>
      </c>
      <c r="E105" s="3">
        <v>1962</v>
      </c>
      <c r="F105" s="3" t="s">
        <v>38</v>
      </c>
      <c r="G105" s="3">
        <v>17</v>
      </c>
      <c r="H105" s="1" t="s">
        <v>178</v>
      </c>
      <c r="I105" s="18">
        <v>0.21124409722222223</v>
      </c>
      <c r="J105" s="10">
        <f>laps_times[[#This Row],[1]]</f>
        <v>3.4423611111111109E-3</v>
      </c>
      <c r="K105" s="10">
        <f>IF(ISBLANK(laps_times[[#This Row],[2]]),"DNF",    rounds_cum_time[[#This Row],[1]]+laps_times[[#This Row],[2]])</f>
        <v>6.2920138888888887E-3</v>
      </c>
      <c r="L105" s="10">
        <f>IF(ISBLANK(laps_times[[#This Row],[3]]),"DNF",    rounds_cum_time[[#This Row],[2]]+laps_times[[#This Row],[3]])</f>
        <v>9.258912037037036E-3</v>
      </c>
      <c r="M105" s="10">
        <f>IF(ISBLANK(laps_times[[#This Row],[4]]),"DNF",    rounds_cum_time[[#This Row],[3]]+laps_times[[#This Row],[4]])</f>
        <v>1.2344328703703703E-2</v>
      </c>
      <c r="N105" s="10">
        <f>IF(ISBLANK(laps_times[[#This Row],[5]]),"DNF",    rounds_cum_time[[#This Row],[4]]+laps_times[[#This Row],[5]])</f>
        <v>1.5260532407407407E-2</v>
      </c>
      <c r="O105" s="10">
        <f>IF(ISBLANK(laps_times[[#This Row],[6]]),"DNF",    rounds_cum_time[[#This Row],[5]]+laps_times[[#This Row],[6]])</f>
        <v>1.8551851851851851E-2</v>
      </c>
      <c r="P105" s="10">
        <f>IF(ISBLANK(laps_times[[#This Row],[7]]),"DNF",    rounds_cum_time[[#This Row],[6]]+laps_times[[#This Row],[7]])</f>
        <v>2.1801157407407408E-2</v>
      </c>
      <c r="Q105" s="10">
        <f>IF(ISBLANK(laps_times[[#This Row],[8]]),"DNF",    rounds_cum_time[[#This Row],[7]]+laps_times[[#This Row],[8]])</f>
        <v>2.4850115740740742E-2</v>
      </c>
      <c r="R105" s="10">
        <f>IF(ISBLANK(laps_times[[#This Row],[9]]),"DNF",    rounds_cum_time[[#This Row],[8]]+laps_times[[#This Row],[9]])</f>
        <v>2.8414236111111112E-2</v>
      </c>
      <c r="S105" s="10">
        <f>IF(ISBLANK(laps_times[[#This Row],[10]]),"DNF",    rounds_cum_time[[#This Row],[9]]+laps_times[[#This Row],[10]])</f>
        <v>3.160972222222222E-2</v>
      </c>
      <c r="T105" s="10">
        <f>IF(ISBLANK(laps_times[[#This Row],[11]]),"DNF",    rounds_cum_time[[#This Row],[10]]+laps_times[[#This Row],[11]])</f>
        <v>3.4877083333333329E-2</v>
      </c>
      <c r="U105" s="10">
        <f>IF(ISBLANK(laps_times[[#This Row],[12]]),"DNF",    rounds_cum_time[[#This Row],[11]]+laps_times[[#This Row],[12]])</f>
        <v>3.8145486111111106E-2</v>
      </c>
      <c r="V105" s="10">
        <f>IF(ISBLANK(laps_times[[#This Row],[13]]),"DNF",    rounds_cum_time[[#This Row],[12]]+laps_times[[#This Row],[13]])</f>
        <v>4.1353009259259256E-2</v>
      </c>
      <c r="W105" s="10">
        <f>IF(ISBLANK(laps_times[[#This Row],[14]]),"DNF",    rounds_cum_time[[#This Row],[13]]+laps_times[[#This Row],[14]])</f>
        <v>4.457893518518518E-2</v>
      </c>
      <c r="X105" s="10">
        <f>IF(ISBLANK(laps_times[[#This Row],[15]]),"DNF",    rounds_cum_time[[#This Row],[14]]+laps_times[[#This Row],[15]])</f>
        <v>4.7799421296296288E-2</v>
      </c>
      <c r="Y105" s="10">
        <f>IF(ISBLANK(laps_times[[#This Row],[16]]),"DNF",    rounds_cum_time[[#This Row],[15]]+laps_times[[#This Row],[16]])</f>
        <v>5.1065393518518506E-2</v>
      </c>
      <c r="Z105" s="10">
        <f>IF(ISBLANK(laps_times[[#This Row],[17]]),"DNF",    rounds_cum_time[[#This Row],[16]]+laps_times[[#This Row],[17]])</f>
        <v>5.4281134259259248E-2</v>
      </c>
      <c r="AA105" s="10">
        <f>IF(ISBLANK(laps_times[[#This Row],[18]]),"DNF",    rounds_cum_time[[#This Row],[17]]+laps_times[[#This Row],[18]])</f>
        <v>5.7572337962962954E-2</v>
      </c>
      <c r="AB105" s="10">
        <f>IF(ISBLANK(laps_times[[#This Row],[19]]),"DNF",    rounds_cum_time[[#This Row],[18]]+laps_times[[#This Row],[19]])</f>
        <v>6.0795138888888878E-2</v>
      </c>
      <c r="AC105" s="10">
        <f>IF(ISBLANK(laps_times[[#This Row],[20]]),"DNF",    rounds_cum_time[[#This Row],[19]]+laps_times[[#This Row],[20]])</f>
        <v>6.4031134259259243E-2</v>
      </c>
      <c r="AD105" s="10">
        <f>IF(ISBLANK(laps_times[[#This Row],[21]]),"DNF",    rounds_cum_time[[#This Row],[20]]+laps_times[[#This Row],[21]])</f>
        <v>6.7365046296296277E-2</v>
      </c>
      <c r="AE105" s="10">
        <f>IF(ISBLANK(laps_times[[#This Row],[22]]),"DNF",    rounds_cum_time[[#This Row],[21]]+laps_times[[#This Row],[22]])</f>
        <v>7.0587731481481467E-2</v>
      </c>
      <c r="AF105" s="10">
        <f>IF(ISBLANK(laps_times[[#This Row],[23]]),"DNF",    rounds_cum_time[[#This Row],[22]]+laps_times[[#This Row],[23]])</f>
        <v>7.4015277777777763E-2</v>
      </c>
      <c r="AG105" s="10">
        <f>IF(ISBLANK(laps_times[[#This Row],[24]]),"DNF",    rounds_cum_time[[#This Row],[23]]+laps_times[[#This Row],[24]])</f>
        <v>7.7332175925925908E-2</v>
      </c>
      <c r="AH105" s="10">
        <f>IF(ISBLANK(laps_times[[#This Row],[25]]),"DNF",    rounds_cum_time[[#This Row],[24]]+laps_times[[#This Row],[25]])</f>
        <v>8.0572800925925905E-2</v>
      </c>
      <c r="AI105" s="10">
        <f>IF(ISBLANK(laps_times[[#This Row],[26]]),"DNF",    rounds_cum_time[[#This Row],[25]]+laps_times[[#This Row],[26]])</f>
        <v>8.3842013888888872E-2</v>
      </c>
      <c r="AJ105" s="10">
        <f>IF(ISBLANK(laps_times[[#This Row],[27]]),"DNF",    rounds_cum_time[[#This Row],[26]]+laps_times[[#This Row],[27]])</f>
        <v>8.7088078703703692E-2</v>
      </c>
      <c r="AK105" s="10">
        <f>IF(ISBLANK(laps_times[[#This Row],[28]]),"DNF",    rounds_cum_time[[#This Row],[27]]+laps_times[[#This Row],[28]])</f>
        <v>9.0529629629629613E-2</v>
      </c>
      <c r="AL105" s="10">
        <f>IF(ISBLANK(laps_times[[#This Row],[29]]),"DNF",    rounds_cum_time[[#This Row],[28]]+laps_times[[#This Row],[29]])</f>
        <v>9.3683564814814796E-2</v>
      </c>
      <c r="AM105" s="10">
        <f>IF(ISBLANK(laps_times[[#This Row],[30]]),"DNF",    rounds_cum_time[[#This Row],[29]]+laps_times[[#This Row],[30]])</f>
        <v>9.703530092592591E-2</v>
      </c>
      <c r="AN105" s="10">
        <f>IF(ISBLANK(laps_times[[#This Row],[31]]),"DNF",    rounds_cum_time[[#This Row],[30]]+laps_times[[#This Row],[31]])</f>
        <v>0.10052685185185184</v>
      </c>
      <c r="AO105" s="10">
        <f>IF(ISBLANK(laps_times[[#This Row],[32]]),"DNF",    rounds_cum_time[[#This Row],[31]]+laps_times[[#This Row],[32]])</f>
        <v>0.1038142361111111</v>
      </c>
      <c r="AP105" s="10">
        <f>IF(ISBLANK(laps_times[[#This Row],[33]]),"DNF",    rounds_cum_time[[#This Row],[32]]+laps_times[[#This Row],[33]])</f>
        <v>0.10745868055555555</v>
      </c>
      <c r="AQ105" s="10">
        <f>IF(ISBLANK(laps_times[[#This Row],[34]]),"DNF",    rounds_cum_time[[#This Row],[33]]+laps_times[[#This Row],[34]])</f>
        <v>0.11061631944444443</v>
      </c>
      <c r="AR105" s="10">
        <f>IF(ISBLANK(laps_times[[#This Row],[35]]),"DNF",    rounds_cum_time[[#This Row],[34]]+laps_times[[#This Row],[35]])</f>
        <v>0.11409189814814813</v>
      </c>
      <c r="AS105" s="10">
        <f>IF(ISBLANK(laps_times[[#This Row],[36]]),"DNF",    rounds_cum_time[[#This Row],[35]]+laps_times[[#This Row],[36]])</f>
        <v>0.11783993055555554</v>
      </c>
      <c r="AT105" s="10">
        <f>IF(ISBLANK(laps_times[[#This Row],[37]]),"DNF",    rounds_cum_time[[#This Row],[36]]+laps_times[[#This Row],[37]])</f>
        <v>0.12257337962962961</v>
      </c>
      <c r="AU105" s="10">
        <f>IF(ISBLANK(laps_times[[#This Row],[38]]),"DNF",    rounds_cum_time[[#This Row],[37]]+laps_times[[#This Row],[38]])</f>
        <v>0.12587499999999999</v>
      </c>
      <c r="AV105" s="10">
        <f>IF(ISBLANK(laps_times[[#This Row],[39]]),"DNF",    rounds_cum_time[[#This Row],[38]]+laps_times[[#This Row],[39]])</f>
        <v>0.12926770833333331</v>
      </c>
      <c r="AW105" s="10">
        <f>IF(ISBLANK(laps_times[[#This Row],[40]]),"DNF",    rounds_cum_time[[#This Row],[39]]+laps_times[[#This Row],[40]])</f>
        <v>0.13246643518518517</v>
      </c>
      <c r="AX105" s="10">
        <f>IF(ISBLANK(laps_times[[#This Row],[41]]),"DNF",    rounds_cum_time[[#This Row],[40]]+laps_times[[#This Row],[41]])</f>
        <v>0.13617893518518517</v>
      </c>
      <c r="AY105" s="10">
        <f>IF(ISBLANK(laps_times[[#This Row],[42]]),"DNF",    rounds_cum_time[[#This Row],[41]]+laps_times[[#This Row],[42]])</f>
        <v>0.13962905092592592</v>
      </c>
      <c r="AZ105" s="10">
        <f>IF(ISBLANK(laps_times[[#This Row],[43]]),"DNF",    rounds_cum_time[[#This Row],[42]]+laps_times[[#This Row],[43]])</f>
        <v>0.14320960648148148</v>
      </c>
      <c r="BA105" s="10">
        <f>IF(ISBLANK(laps_times[[#This Row],[44]]),"DNF",    rounds_cum_time[[#This Row],[43]]+laps_times[[#This Row],[44]])</f>
        <v>0.14658148148148148</v>
      </c>
      <c r="BB105" s="10">
        <f>IF(ISBLANK(laps_times[[#This Row],[45]]),"DNF",    rounds_cum_time[[#This Row],[44]]+laps_times[[#This Row],[45]])</f>
        <v>0.15010219907407407</v>
      </c>
      <c r="BC105" s="10">
        <f>IF(ISBLANK(laps_times[[#This Row],[46]]),"DNF",    rounds_cum_time[[#This Row],[45]]+laps_times[[#This Row],[46]])</f>
        <v>0.15348020833333334</v>
      </c>
      <c r="BD105" s="10">
        <f>IF(ISBLANK(laps_times[[#This Row],[47]]),"DNF",    rounds_cum_time[[#This Row],[46]]+laps_times[[#This Row],[47]])</f>
        <v>0.15697858796296296</v>
      </c>
      <c r="BE105" s="10">
        <f>IF(ISBLANK(laps_times[[#This Row],[48]]),"DNF",    rounds_cum_time[[#This Row],[47]]+laps_times[[#This Row],[48]])</f>
        <v>0.16038287037037036</v>
      </c>
      <c r="BF105" s="10">
        <f>IF(ISBLANK(laps_times[[#This Row],[49]]),"DNF",    rounds_cum_time[[#This Row],[48]]+laps_times[[#This Row],[49]])</f>
        <v>0.16389120370370369</v>
      </c>
      <c r="BG105" s="10">
        <f>IF(ISBLANK(laps_times[[#This Row],[50]]),"DNF",    rounds_cum_time[[#This Row],[49]]+laps_times[[#This Row],[50]])</f>
        <v>0.16739618055555555</v>
      </c>
      <c r="BH105" s="10">
        <f>IF(ISBLANK(laps_times[[#This Row],[51]]),"DNF",    rounds_cum_time[[#This Row],[50]]+laps_times[[#This Row],[51]])</f>
        <v>0.17068148148148149</v>
      </c>
      <c r="BI105" s="10">
        <f>IF(ISBLANK(laps_times[[#This Row],[52]]),"DNF",    rounds_cum_time[[#This Row],[51]]+laps_times[[#This Row],[52]])</f>
        <v>0.1742386574074074</v>
      </c>
      <c r="BJ105" s="10">
        <f>IF(ISBLANK(laps_times[[#This Row],[53]]),"DNF",    rounds_cum_time[[#This Row],[52]]+laps_times[[#This Row],[53]])</f>
        <v>0.17773263888888888</v>
      </c>
      <c r="BK105" s="10">
        <f>IF(ISBLANK(laps_times[[#This Row],[54]]),"DNF",    rounds_cum_time[[#This Row],[53]]+laps_times[[#This Row],[54]])</f>
        <v>0.18119467592592592</v>
      </c>
      <c r="BL105" s="10">
        <f>IF(ISBLANK(laps_times[[#This Row],[55]]),"DNF",    rounds_cum_time[[#This Row],[54]]+laps_times[[#This Row],[55]])</f>
        <v>0.18492893518518519</v>
      </c>
      <c r="BM105" s="10">
        <f>IF(ISBLANK(laps_times[[#This Row],[56]]),"DNF",    rounds_cum_time[[#This Row],[55]]+laps_times[[#This Row],[56]])</f>
        <v>0.18825312499999999</v>
      </c>
      <c r="BN105" s="10">
        <f>IF(ISBLANK(laps_times[[#This Row],[57]]),"DNF",    rounds_cum_time[[#This Row],[56]]+laps_times[[#This Row],[57]])</f>
        <v>0.19162511574074073</v>
      </c>
      <c r="BO105" s="10">
        <f>IF(ISBLANK(laps_times[[#This Row],[58]]),"DNF",    rounds_cum_time[[#This Row],[57]]+laps_times[[#This Row],[58]])</f>
        <v>0.19512719907407405</v>
      </c>
      <c r="BP105" s="10">
        <f>IF(ISBLANK(laps_times[[#This Row],[59]]),"DNF",    rounds_cum_time[[#This Row],[58]]+laps_times[[#This Row],[59]])</f>
        <v>0.19862523148148145</v>
      </c>
      <c r="BQ105" s="10">
        <f>IF(ISBLANK(laps_times[[#This Row],[60]]),"DNF",    rounds_cum_time[[#This Row],[59]]+laps_times[[#This Row],[60]])</f>
        <v>0.20209374999999996</v>
      </c>
      <c r="BR105" s="10">
        <f>IF(ISBLANK(laps_times[[#This Row],[61]]),"DNF",    rounds_cum_time[[#This Row],[60]]+laps_times[[#This Row],[61]])</f>
        <v>0.20535277777777775</v>
      </c>
      <c r="BS105" s="10">
        <f>IF(ISBLANK(laps_times[[#This Row],[62]]),"DNF",    rounds_cum_time[[#This Row],[61]]+laps_times[[#This Row],[62]])</f>
        <v>0.20866064814814811</v>
      </c>
      <c r="BT105" s="10">
        <f>IF(ISBLANK(laps_times[[#This Row],[63]]),"DNF",    rounds_cum_time[[#This Row],[62]]+laps_times[[#This Row],[63]])</f>
        <v>0.2112444444444444</v>
      </c>
    </row>
    <row r="106" spans="2:72" x14ac:dyDescent="0.2">
      <c r="B106" s="5">
        <v>101</v>
      </c>
      <c r="C106" s="1">
        <v>107</v>
      </c>
      <c r="D106" s="1" t="s">
        <v>179</v>
      </c>
      <c r="E106" s="3">
        <v>1970</v>
      </c>
      <c r="F106" s="3" t="s">
        <v>46</v>
      </c>
      <c r="G106" s="3">
        <v>9</v>
      </c>
      <c r="H106" s="1" t="s">
        <v>53</v>
      </c>
      <c r="I106" s="18">
        <v>0.21645555555555554</v>
      </c>
      <c r="J106" s="10">
        <f>laps_times[[#This Row],[1]]</f>
        <v>3.3393518518518516E-3</v>
      </c>
      <c r="K106" s="10">
        <f>IF(ISBLANK(laps_times[[#This Row],[2]]),"DNF",    rounds_cum_time[[#This Row],[1]]+laps_times[[#This Row],[2]])</f>
        <v>6.0177083333333332E-3</v>
      </c>
      <c r="L106" s="10">
        <f>IF(ISBLANK(laps_times[[#This Row],[3]]),"DNF",    rounds_cum_time[[#This Row],[2]]+laps_times[[#This Row],[3]])</f>
        <v>8.6950231481481479E-3</v>
      </c>
      <c r="M106" s="10">
        <f>IF(ISBLANK(laps_times[[#This Row],[4]]),"DNF",    rounds_cum_time[[#This Row],[3]]+laps_times[[#This Row],[4]])</f>
        <v>1.1416087962962963E-2</v>
      </c>
      <c r="N106" s="10">
        <f>IF(ISBLANK(laps_times[[#This Row],[5]]),"DNF",    rounds_cum_time[[#This Row],[4]]+laps_times[[#This Row],[5]])</f>
        <v>1.4165972222222222E-2</v>
      </c>
      <c r="O106" s="10">
        <f>IF(ISBLANK(laps_times[[#This Row],[6]]),"DNF",    rounds_cum_time[[#This Row],[5]]+laps_times[[#This Row],[6]])</f>
        <v>1.6942013888888888E-2</v>
      </c>
      <c r="P106" s="10">
        <f>IF(ISBLANK(laps_times[[#This Row],[7]]),"DNF",    rounds_cum_time[[#This Row],[6]]+laps_times[[#This Row],[7]])</f>
        <v>1.9701620370370369E-2</v>
      </c>
      <c r="Q106" s="10">
        <f>IF(ISBLANK(laps_times[[#This Row],[8]]),"DNF",    rounds_cum_time[[#This Row],[7]]+laps_times[[#This Row],[8]])</f>
        <v>2.2484722222222222E-2</v>
      </c>
      <c r="R106" s="10">
        <f>IF(ISBLANK(laps_times[[#This Row],[9]]),"DNF",    rounds_cum_time[[#This Row],[8]]+laps_times[[#This Row],[9]])</f>
        <v>2.529375E-2</v>
      </c>
      <c r="S106" s="10">
        <f>IF(ISBLANK(laps_times[[#This Row],[10]]),"DNF",    rounds_cum_time[[#This Row],[9]]+laps_times[[#This Row],[10]])</f>
        <v>2.8113078703703706E-2</v>
      </c>
      <c r="T106" s="10">
        <f>IF(ISBLANK(laps_times[[#This Row],[11]]),"DNF",    rounds_cum_time[[#This Row],[10]]+laps_times[[#This Row],[11]])</f>
        <v>3.0997569444444449E-2</v>
      </c>
      <c r="U106" s="10">
        <f>IF(ISBLANK(laps_times[[#This Row],[12]]),"DNF",    rounds_cum_time[[#This Row],[11]]+laps_times[[#This Row],[12]])</f>
        <v>3.3888310185185191E-2</v>
      </c>
      <c r="V106" s="10">
        <f>IF(ISBLANK(laps_times[[#This Row],[13]]),"DNF",    rounds_cum_time[[#This Row],[12]]+laps_times[[#This Row],[13]])</f>
        <v>3.7135879629629637E-2</v>
      </c>
      <c r="W106" s="10">
        <f>IF(ISBLANK(laps_times[[#This Row],[14]]),"DNF",    rounds_cum_time[[#This Row],[13]]+laps_times[[#This Row],[14]])</f>
        <v>4.0011111111111115E-2</v>
      </c>
      <c r="X106" s="10">
        <f>IF(ISBLANK(laps_times[[#This Row],[15]]),"DNF",    rounds_cum_time[[#This Row],[14]]+laps_times[[#This Row],[15]])</f>
        <v>4.2836574074074076E-2</v>
      </c>
      <c r="Y106" s="10">
        <f>IF(ISBLANK(laps_times[[#This Row],[16]]),"DNF",    rounds_cum_time[[#This Row],[15]]+laps_times[[#This Row],[16]])</f>
        <v>4.5760879629629631E-2</v>
      </c>
      <c r="Z106" s="10">
        <f>IF(ISBLANK(laps_times[[#This Row],[17]]),"DNF",    rounds_cum_time[[#This Row],[16]]+laps_times[[#This Row],[17]])</f>
        <v>4.8787037037037038E-2</v>
      </c>
      <c r="AA106" s="10">
        <f>IF(ISBLANK(laps_times[[#This Row],[18]]),"DNF",    rounds_cum_time[[#This Row],[17]]+laps_times[[#This Row],[18]])</f>
        <v>5.1763078703703704E-2</v>
      </c>
      <c r="AB106" s="10">
        <f>IF(ISBLANK(laps_times[[#This Row],[19]]),"DNF",    rounds_cum_time[[#This Row],[18]]+laps_times[[#This Row],[19]])</f>
        <v>5.467175925925926E-2</v>
      </c>
      <c r="AC106" s="10">
        <f>IF(ISBLANK(laps_times[[#This Row],[20]]),"DNF",    rounds_cum_time[[#This Row],[19]]+laps_times[[#This Row],[20]])</f>
        <v>5.7722916666666665E-2</v>
      </c>
      <c r="AD106" s="10">
        <f>IF(ISBLANK(laps_times[[#This Row],[21]]),"DNF",    rounds_cum_time[[#This Row],[20]]+laps_times[[#This Row],[21]])</f>
        <v>6.0785648148148144E-2</v>
      </c>
      <c r="AE106" s="10">
        <f>IF(ISBLANK(laps_times[[#This Row],[22]]),"DNF",    rounds_cum_time[[#This Row],[21]]+laps_times[[#This Row],[22]])</f>
        <v>6.3953935185185176E-2</v>
      </c>
      <c r="AF106" s="10">
        <f>IF(ISBLANK(laps_times[[#This Row],[23]]),"DNF",    rounds_cum_time[[#This Row],[22]]+laps_times[[#This Row],[23]])</f>
        <v>6.7165624999999993E-2</v>
      </c>
      <c r="AG106" s="10">
        <f>IF(ISBLANK(laps_times[[#This Row],[24]]),"DNF",    rounds_cum_time[[#This Row],[23]]+laps_times[[#This Row],[24]])</f>
        <v>7.0347222222222214E-2</v>
      </c>
      <c r="AH106" s="10">
        <f>IF(ISBLANK(laps_times[[#This Row],[25]]),"DNF",    rounds_cum_time[[#This Row],[24]]+laps_times[[#This Row],[25]])</f>
        <v>7.3504513888888887E-2</v>
      </c>
      <c r="AI106" s="10">
        <f>IF(ISBLANK(laps_times[[#This Row],[26]]),"DNF",    rounds_cum_time[[#This Row],[25]]+laps_times[[#This Row],[26]])</f>
        <v>7.6985879629629633E-2</v>
      </c>
      <c r="AJ106" s="10">
        <f>IF(ISBLANK(laps_times[[#This Row],[27]]),"DNF",    rounds_cum_time[[#This Row],[26]]+laps_times[[#This Row],[27]])</f>
        <v>8.024247685185186E-2</v>
      </c>
      <c r="AK106" s="10">
        <f>IF(ISBLANK(laps_times[[#This Row],[28]]),"DNF",    rounds_cum_time[[#This Row],[27]]+laps_times[[#This Row],[28]])</f>
        <v>8.343032407407408E-2</v>
      </c>
      <c r="AL106" s="10">
        <f>IF(ISBLANK(laps_times[[#This Row],[29]]),"DNF",    rounds_cum_time[[#This Row],[28]]+laps_times[[#This Row],[29]])</f>
        <v>8.7641319444444449E-2</v>
      </c>
      <c r="AM106" s="10">
        <f>IF(ISBLANK(laps_times[[#This Row],[30]]),"DNF",    rounds_cum_time[[#This Row],[29]]+laps_times[[#This Row],[30]])</f>
        <v>9.0839351851851852E-2</v>
      </c>
      <c r="AN106" s="10">
        <f>IF(ISBLANK(laps_times[[#This Row],[31]]),"DNF",    rounds_cum_time[[#This Row],[30]]+laps_times[[#This Row],[31]])</f>
        <v>9.4148726851851855E-2</v>
      </c>
      <c r="AO106" s="10">
        <f>IF(ISBLANK(laps_times[[#This Row],[32]]),"DNF",    rounds_cum_time[[#This Row],[31]]+laps_times[[#This Row],[32]])</f>
        <v>9.745486111111111E-2</v>
      </c>
      <c r="AP106" s="10">
        <f>IF(ISBLANK(laps_times[[#This Row],[33]]),"DNF",    rounds_cum_time[[#This Row],[32]]+laps_times[[#This Row],[33]])</f>
        <v>0.10085243055555555</v>
      </c>
      <c r="AQ106" s="10">
        <f>IF(ISBLANK(laps_times[[#This Row],[34]]),"DNF",    rounds_cum_time[[#This Row],[33]]+laps_times[[#This Row],[34]])</f>
        <v>0.10533854166666666</v>
      </c>
      <c r="AR106" s="10">
        <f>IF(ISBLANK(laps_times[[#This Row],[35]]),"DNF",    rounds_cum_time[[#This Row],[34]]+laps_times[[#This Row],[35]])</f>
        <v>0.1088699074074074</v>
      </c>
      <c r="AS106" s="10">
        <f>IF(ISBLANK(laps_times[[#This Row],[36]]),"DNF",    rounds_cum_time[[#This Row],[35]]+laps_times[[#This Row],[36]])</f>
        <v>0.11231006944444444</v>
      </c>
      <c r="AT106" s="10">
        <f>IF(ISBLANK(laps_times[[#This Row],[37]]),"DNF",    rounds_cum_time[[#This Row],[36]]+laps_times[[#This Row],[37]])</f>
        <v>0.11588425925925926</v>
      </c>
      <c r="AU106" s="10">
        <f>IF(ISBLANK(laps_times[[#This Row],[38]]),"DNF",    rounds_cum_time[[#This Row],[37]]+laps_times[[#This Row],[38]])</f>
        <v>0.11970462962962963</v>
      </c>
      <c r="AV106" s="10">
        <f>IF(ISBLANK(laps_times[[#This Row],[39]]),"DNF",    rounds_cum_time[[#This Row],[38]]+laps_times[[#This Row],[39]])</f>
        <v>0.1233170138888889</v>
      </c>
      <c r="AW106" s="10">
        <f>IF(ISBLANK(laps_times[[#This Row],[40]]),"DNF",    rounds_cum_time[[#This Row],[39]]+laps_times[[#This Row],[40]])</f>
        <v>0.12751435185185186</v>
      </c>
      <c r="AX106" s="10">
        <f>IF(ISBLANK(laps_times[[#This Row],[41]]),"DNF",    rounds_cum_time[[#This Row],[40]]+laps_times[[#This Row],[41]])</f>
        <v>0.13125578703703705</v>
      </c>
      <c r="AY106" s="10">
        <f>IF(ISBLANK(laps_times[[#This Row],[42]]),"DNF",    rounds_cum_time[[#This Row],[41]]+laps_times[[#This Row],[42]])</f>
        <v>0.13483194444444446</v>
      </c>
      <c r="AZ106" s="10">
        <f>IF(ISBLANK(laps_times[[#This Row],[43]]),"DNF",    rounds_cum_time[[#This Row],[42]]+laps_times[[#This Row],[43]])</f>
        <v>0.13833923611111112</v>
      </c>
      <c r="BA106" s="10">
        <f>IF(ISBLANK(laps_times[[#This Row],[44]]),"DNF",    rounds_cum_time[[#This Row],[43]]+laps_times[[#This Row],[44]])</f>
        <v>0.14207974537037038</v>
      </c>
      <c r="BB106" s="10">
        <f>IF(ISBLANK(laps_times[[#This Row],[45]]),"DNF",    rounds_cum_time[[#This Row],[44]]+laps_times[[#This Row],[45]])</f>
        <v>0.14565729166666669</v>
      </c>
      <c r="BC106" s="10">
        <f>IF(ISBLANK(laps_times[[#This Row],[46]]),"DNF",    rounds_cum_time[[#This Row],[45]]+laps_times[[#This Row],[46]])</f>
        <v>0.14948738425925928</v>
      </c>
      <c r="BD106" s="10">
        <f>IF(ISBLANK(laps_times[[#This Row],[47]]),"DNF",    rounds_cum_time[[#This Row],[46]]+laps_times[[#This Row],[47]])</f>
        <v>0.15326145833333335</v>
      </c>
      <c r="BE106" s="10">
        <f>IF(ISBLANK(laps_times[[#This Row],[48]]),"DNF",    rounds_cum_time[[#This Row],[47]]+laps_times[[#This Row],[48]])</f>
        <v>0.15699722222222223</v>
      </c>
      <c r="BF106" s="10">
        <f>IF(ISBLANK(laps_times[[#This Row],[49]]),"DNF",    rounds_cum_time[[#This Row],[48]]+laps_times[[#This Row],[49]])</f>
        <v>0.16062453703703705</v>
      </c>
      <c r="BG106" s="10">
        <f>IF(ISBLANK(laps_times[[#This Row],[50]]),"DNF",    rounds_cum_time[[#This Row],[49]]+laps_times[[#This Row],[50]])</f>
        <v>0.16447395833333334</v>
      </c>
      <c r="BH106" s="10">
        <f>IF(ISBLANK(laps_times[[#This Row],[51]]),"DNF",    rounds_cum_time[[#This Row],[50]]+laps_times[[#This Row],[51]])</f>
        <v>0.16822604166666666</v>
      </c>
      <c r="BI106" s="10">
        <f>IF(ISBLANK(laps_times[[#This Row],[52]]),"DNF",    rounds_cum_time[[#This Row],[51]]+laps_times[[#This Row],[52]])</f>
        <v>0.17188020833333334</v>
      </c>
      <c r="BJ106" s="10">
        <f>IF(ISBLANK(laps_times[[#This Row],[53]]),"DNF",    rounds_cum_time[[#This Row],[52]]+laps_times[[#This Row],[53]])</f>
        <v>0.17572673611111111</v>
      </c>
      <c r="BK106" s="10">
        <f>IF(ISBLANK(laps_times[[#This Row],[54]]),"DNF",    rounds_cum_time[[#This Row],[53]]+laps_times[[#This Row],[54]])</f>
        <v>0.17951944444444445</v>
      </c>
      <c r="BL106" s="10">
        <f>IF(ISBLANK(laps_times[[#This Row],[55]]),"DNF",    rounds_cum_time[[#This Row],[54]]+laps_times[[#This Row],[55]])</f>
        <v>0.18347731481481483</v>
      </c>
      <c r="BM106" s="10">
        <f>IF(ISBLANK(laps_times[[#This Row],[56]]),"DNF",    rounds_cum_time[[#This Row],[55]]+laps_times[[#This Row],[56]])</f>
        <v>0.18729166666666669</v>
      </c>
      <c r="BN106" s="10">
        <f>IF(ISBLANK(laps_times[[#This Row],[57]]),"DNF",    rounds_cum_time[[#This Row],[56]]+laps_times[[#This Row],[57]])</f>
        <v>0.19101608796296299</v>
      </c>
      <c r="BO106" s="10">
        <f>IF(ISBLANK(laps_times[[#This Row],[58]]),"DNF",    rounds_cum_time[[#This Row],[57]]+laps_times[[#This Row],[58]])</f>
        <v>0.19514317129629632</v>
      </c>
      <c r="BP106" s="10">
        <f>IF(ISBLANK(laps_times[[#This Row],[59]]),"DNF",    rounds_cum_time[[#This Row],[58]]+laps_times[[#This Row],[59]])</f>
        <v>0.20002939814814819</v>
      </c>
      <c r="BQ106" s="10">
        <f>IF(ISBLANK(laps_times[[#This Row],[60]]),"DNF",    rounds_cum_time[[#This Row],[59]]+laps_times[[#This Row],[60]])</f>
        <v>0.20436504629629634</v>
      </c>
      <c r="BR106" s="10">
        <f>IF(ISBLANK(laps_times[[#This Row],[61]]),"DNF",    rounds_cum_time[[#This Row],[60]]+laps_times[[#This Row],[61]])</f>
        <v>0.20852222222222228</v>
      </c>
      <c r="BS106" s="10">
        <f>IF(ISBLANK(laps_times[[#This Row],[62]]),"DNF",    rounds_cum_time[[#This Row],[61]]+laps_times[[#This Row],[62]])</f>
        <v>0.21248518518518525</v>
      </c>
      <c r="BT106" s="10">
        <f>IF(ISBLANK(laps_times[[#This Row],[63]]),"DNF",    rounds_cum_time[[#This Row],[62]]+laps_times[[#This Row],[63]])</f>
        <v>0.21645578703703711</v>
      </c>
    </row>
    <row r="107" spans="2:72" x14ac:dyDescent="0.2">
      <c r="B107" s="5">
        <v>102</v>
      </c>
      <c r="C107" s="1">
        <v>90</v>
      </c>
      <c r="D107" s="1" t="s">
        <v>180</v>
      </c>
      <c r="E107" s="3">
        <v>1946</v>
      </c>
      <c r="F107" s="3" t="s">
        <v>64</v>
      </c>
      <c r="G107" s="3">
        <v>12</v>
      </c>
      <c r="H107" s="1" t="s">
        <v>181</v>
      </c>
      <c r="I107" s="18">
        <v>0.22462905092592592</v>
      </c>
      <c r="J107" s="10">
        <f>laps_times[[#This Row],[1]]</f>
        <v>3.2792824074074074E-3</v>
      </c>
      <c r="K107" s="10">
        <f>IF(ISBLANK(laps_times[[#This Row],[2]]),"DNF",    rounds_cum_time[[#This Row],[1]]+laps_times[[#This Row],[2]])</f>
        <v>5.9738425925925931E-3</v>
      </c>
      <c r="L107" s="10">
        <f>IF(ISBLANK(laps_times[[#This Row],[3]]),"DNF",    rounds_cum_time[[#This Row],[2]]+laps_times[[#This Row],[3]])</f>
        <v>8.671180555555557E-3</v>
      </c>
      <c r="M107" s="10">
        <f>IF(ISBLANK(laps_times[[#This Row],[4]]),"DNF",    rounds_cum_time[[#This Row],[3]]+laps_times[[#This Row],[4]])</f>
        <v>1.1387731481481483E-2</v>
      </c>
      <c r="N107" s="10">
        <f>IF(ISBLANK(laps_times[[#This Row],[5]]),"DNF",    rounds_cum_time[[#This Row],[4]]+laps_times[[#This Row],[5]])</f>
        <v>1.4151157407407409E-2</v>
      </c>
      <c r="O107" s="10">
        <f>IF(ISBLANK(laps_times[[#This Row],[6]]),"DNF",    rounds_cum_time[[#This Row],[5]]+laps_times[[#This Row],[6]])</f>
        <v>1.6937847222222226E-2</v>
      </c>
      <c r="P107" s="10">
        <f>IF(ISBLANK(laps_times[[#This Row],[7]]),"DNF",    rounds_cum_time[[#This Row],[6]]+laps_times[[#This Row],[7]])</f>
        <v>1.9719212962962966E-2</v>
      </c>
      <c r="Q107" s="10">
        <f>IF(ISBLANK(laps_times[[#This Row],[8]]),"DNF",    rounds_cum_time[[#This Row],[7]]+laps_times[[#This Row],[8]])</f>
        <v>2.2488078703703708E-2</v>
      </c>
      <c r="R107" s="10">
        <f>IF(ISBLANK(laps_times[[#This Row],[9]]),"DNF",    rounds_cum_time[[#This Row],[8]]+laps_times[[#This Row],[9]])</f>
        <v>2.5263310185185191E-2</v>
      </c>
      <c r="S107" s="10">
        <f>IF(ISBLANK(laps_times[[#This Row],[10]]),"DNF",    rounds_cum_time[[#This Row],[9]]+laps_times[[#This Row],[10]])</f>
        <v>2.810393518518519E-2</v>
      </c>
      <c r="T107" s="10">
        <f>IF(ISBLANK(laps_times[[#This Row],[11]]),"DNF",    rounds_cum_time[[#This Row],[10]]+laps_times[[#This Row],[11]])</f>
        <v>3.0960416666666671E-2</v>
      </c>
      <c r="U107" s="10">
        <f>IF(ISBLANK(laps_times[[#This Row],[12]]),"DNF",    rounds_cum_time[[#This Row],[11]]+laps_times[[#This Row],[12]])</f>
        <v>3.3837847222222224E-2</v>
      </c>
      <c r="V107" s="10">
        <f>IF(ISBLANK(laps_times[[#This Row],[13]]),"DNF",    rounds_cum_time[[#This Row],[12]]+laps_times[[#This Row],[13]])</f>
        <v>3.6738194444444448E-2</v>
      </c>
      <c r="W107" s="10">
        <f>IF(ISBLANK(laps_times[[#This Row],[14]]),"DNF",    rounds_cum_time[[#This Row],[13]]+laps_times[[#This Row],[14]])</f>
        <v>3.9711689814814821E-2</v>
      </c>
      <c r="X107" s="10">
        <f>IF(ISBLANK(laps_times[[#This Row],[15]]),"DNF",    rounds_cum_time[[#This Row],[14]]+laps_times[[#This Row],[15]])</f>
        <v>4.2679166666666671E-2</v>
      </c>
      <c r="Y107" s="10">
        <f>IF(ISBLANK(laps_times[[#This Row],[16]]),"DNF",    rounds_cum_time[[#This Row],[15]]+laps_times[[#This Row],[16]])</f>
        <v>4.5671412037037042E-2</v>
      </c>
      <c r="Z107" s="10">
        <f>IF(ISBLANK(laps_times[[#This Row],[17]]),"DNF",    rounds_cum_time[[#This Row],[16]]+laps_times[[#This Row],[17]])</f>
        <v>4.8658680555555563E-2</v>
      </c>
      <c r="AA107" s="10">
        <f>IF(ISBLANK(laps_times[[#This Row],[18]]),"DNF",    rounds_cum_time[[#This Row],[17]]+laps_times[[#This Row],[18]])</f>
        <v>5.1626157407407412E-2</v>
      </c>
      <c r="AB107" s="10">
        <f>IF(ISBLANK(laps_times[[#This Row],[19]]),"DNF",    rounds_cum_time[[#This Row],[18]]+laps_times[[#This Row],[19]])</f>
        <v>5.4629398148148156E-2</v>
      </c>
      <c r="AC107" s="10">
        <f>IF(ISBLANK(laps_times[[#This Row],[20]]),"DNF",    rounds_cum_time[[#This Row],[19]]+laps_times[[#This Row],[20]])</f>
        <v>5.7670370370370379E-2</v>
      </c>
      <c r="AD107" s="10">
        <f>IF(ISBLANK(laps_times[[#This Row],[21]]),"DNF",    rounds_cum_time[[#This Row],[20]]+laps_times[[#This Row],[21]])</f>
        <v>6.0829166666666677E-2</v>
      </c>
      <c r="AE107" s="10">
        <f>IF(ISBLANK(laps_times[[#This Row],[22]]),"DNF",    rounds_cum_time[[#This Row],[21]]+laps_times[[#This Row],[22]])</f>
        <v>6.3945254629629647E-2</v>
      </c>
      <c r="AF107" s="10">
        <f>IF(ISBLANK(laps_times[[#This Row],[23]]),"DNF",    rounds_cum_time[[#This Row],[22]]+laps_times[[#This Row],[23]])</f>
        <v>6.7068865740740752E-2</v>
      </c>
      <c r="AG107" s="10">
        <f>IF(ISBLANK(laps_times[[#This Row],[24]]),"DNF",    rounds_cum_time[[#This Row],[23]]+laps_times[[#This Row],[24]])</f>
        <v>7.0265277777777788E-2</v>
      </c>
      <c r="AH107" s="10">
        <f>IF(ISBLANK(laps_times[[#This Row],[25]]),"DNF",    rounds_cum_time[[#This Row],[24]]+laps_times[[#This Row],[25]])</f>
        <v>7.344328703703705E-2</v>
      </c>
      <c r="AI107" s="10">
        <f>IF(ISBLANK(laps_times[[#This Row],[26]]),"DNF",    rounds_cum_time[[#This Row],[25]]+laps_times[[#This Row],[26]])</f>
        <v>7.663738425925927E-2</v>
      </c>
      <c r="AJ107" s="10">
        <f>IF(ISBLANK(laps_times[[#This Row],[27]]),"DNF",    rounds_cum_time[[#This Row],[26]]+laps_times[[#This Row],[27]])</f>
        <v>7.9885763888888905E-2</v>
      </c>
      <c r="AK107" s="10">
        <f>IF(ISBLANK(laps_times[[#This Row],[28]]),"DNF",    rounds_cum_time[[#This Row],[27]]+laps_times[[#This Row],[28]])</f>
        <v>8.3208101851851873E-2</v>
      </c>
      <c r="AL107" s="10">
        <f>IF(ISBLANK(laps_times[[#This Row],[29]]),"DNF",    rounds_cum_time[[#This Row],[28]]+laps_times[[#This Row],[29]])</f>
        <v>8.6559953703703729E-2</v>
      </c>
      <c r="AM107" s="10">
        <f>IF(ISBLANK(laps_times[[#This Row],[30]]),"DNF",    rounds_cum_time[[#This Row],[29]]+laps_times[[#This Row],[30]])</f>
        <v>8.9831828703703723E-2</v>
      </c>
      <c r="AN107" s="10">
        <f>IF(ISBLANK(laps_times[[#This Row],[31]]),"DNF",    rounds_cum_time[[#This Row],[30]]+laps_times[[#This Row],[31]])</f>
        <v>9.3153703703703725E-2</v>
      </c>
      <c r="AO107" s="10">
        <f>IF(ISBLANK(laps_times[[#This Row],[32]]),"DNF",    rounds_cum_time[[#This Row],[31]]+laps_times[[#This Row],[32]])</f>
        <v>9.7081828703703729E-2</v>
      </c>
      <c r="AP107" s="10">
        <f>IF(ISBLANK(laps_times[[#This Row],[33]]),"DNF",    rounds_cum_time[[#This Row],[32]]+laps_times[[#This Row],[33]])</f>
        <v>0.10107847222222224</v>
      </c>
      <c r="AQ107" s="10">
        <f>IF(ISBLANK(laps_times[[#This Row],[34]]),"DNF",    rounds_cum_time[[#This Row],[33]]+laps_times[[#This Row],[34]])</f>
        <v>0.10470810185185188</v>
      </c>
      <c r="AR107" s="10">
        <f>IF(ISBLANK(laps_times[[#This Row],[35]]),"DNF",    rounds_cum_time[[#This Row],[34]]+laps_times[[#This Row],[35]])</f>
        <v>0.10833055555555558</v>
      </c>
      <c r="AS107" s="10">
        <f>IF(ISBLANK(laps_times[[#This Row],[36]]),"DNF",    rounds_cum_time[[#This Row],[35]]+laps_times[[#This Row],[36]])</f>
        <v>0.1119627314814815</v>
      </c>
      <c r="AT107" s="10">
        <f>IF(ISBLANK(laps_times[[#This Row],[37]]),"DNF",    rounds_cum_time[[#This Row],[36]]+laps_times[[#This Row],[37]])</f>
        <v>0.1156109953703704</v>
      </c>
      <c r="AU107" s="10">
        <f>IF(ISBLANK(laps_times[[#This Row],[38]]),"DNF",    rounds_cum_time[[#This Row],[37]]+laps_times[[#This Row],[38]])</f>
        <v>0.11944421296296298</v>
      </c>
      <c r="AV107" s="10">
        <f>IF(ISBLANK(laps_times[[#This Row],[39]]),"DNF",    rounds_cum_time[[#This Row],[38]]+laps_times[[#This Row],[39]])</f>
        <v>0.12329930555555557</v>
      </c>
      <c r="AW107" s="10">
        <f>IF(ISBLANK(laps_times[[#This Row],[40]]),"DNF",    rounds_cum_time[[#This Row],[39]]+laps_times[[#This Row],[40]])</f>
        <v>0.12722696759259261</v>
      </c>
      <c r="AX107" s="10">
        <f>IF(ISBLANK(laps_times[[#This Row],[41]]),"DNF",    rounds_cum_time[[#This Row],[40]]+laps_times[[#This Row],[41]])</f>
        <v>0.13140208333333336</v>
      </c>
      <c r="AY107" s="10">
        <f>IF(ISBLANK(laps_times[[#This Row],[42]]),"DNF",    rounds_cum_time[[#This Row],[41]]+laps_times[[#This Row],[42]])</f>
        <v>0.13534710648148152</v>
      </c>
      <c r="AZ107" s="10">
        <f>IF(ISBLANK(laps_times[[#This Row],[43]]),"DNF",    rounds_cum_time[[#This Row],[42]]+laps_times[[#This Row],[43]])</f>
        <v>0.13920925925925928</v>
      </c>
      <c r="BA107" s="10">
        <f>IF(ISBLANK(laps_times[[#This Row],[44]]),"DNF",    rounds_cum_time[[#This Row],[43]]+laps_times[[#This Row],[44]])</f>
        <v>0.14321145833333335</v>
      </c>
      <c r="BB107" s="10">
        <f>IF(ISBLANK(laps_times[[#This Row],[45]]),"DNF",    rounds_cum_time[[#This Row],[44]]+laps_times[[#This Row],[45]])</f>
        <v>0.14741446759259261</v>
      </c>
      <c r="BC107" s="10">
        <f>IF(ISBLANK(laps_times[[#This Row],[46]]),"DNF",    rounds_cum_time[[#This Row],[45]]+laps_times[[#This Row],[46]])</f>
        <v>0.15158275462962964</v>
      </c>
      <c r="BD107" s="10">
        <f>IF(ISBLANK(laps_times[[#This Row],[47]]),"DNF",    rounds_cum_time[[#This Row],[46]]+laps_times[[#This Row],[47]])</f>
        <v>0.15581157407407409</v>
      </c>
      <c r="BE107" s="10">
        <f>IF(ISBLANK(laps_times[[#This Row],[48]]),"DNF",    rounds_cum_time[[#This Row],[47]]+laps_times[[#This Row],[48]])</f>
        <v>0.16001608796296299</v>
      </c>
      <c r="BF107" s="10">
        <f>IF(ISBLANK(laps_times[[#This Row],[49]]),"DNF",    rounds_cum_time[[#This Row],[48]]+laps_times[[#This Row],[49]])</f>
        <v>0.16406712962962966</v>
      </c>
      <c r="BG107" s="10">
        <f>IF(ISBLANK(laps_times[[#This Row],[50]]),"DNF",    rounds_cum_time[[#This Row],[49]]+laps_times[[#This Row],[50]])</f>
        <v>0.16818240740740745</v>
      </c>
      <c r="BH107" s="10">
        <f>IF(ISBLANK(laps_times[[#This Row],[51]]),"DNF",    rounds_cum_time[[#This Row],[50]]+laps_times[[#This Row],[51]])</f>
        <v>0.17243368055555561</v>
      </c>
      <c r="BI107" s="10">
        <f>IF(ISBLANK(laps_times[[#This Row],[52]]),"DNF",    rounds_cum_time[[#This Row],[51]]+laps_times[[#This Row],[52]])</f>
        <v>0.17674629629629635</v>
      </c>
      <c r="BJ107" s="10">
        <f>IF(ISBLANK(laps_times[[#This Row],[53]]),"DNF",    rounds_cum_time[[#This Row],[52]]+laps_times[[#This Row],[53]])</f>
        <v>0.18117291666666671</v>
      </c>
      <c r="BK107" s="10">
        <f>IF(ISBLANK(laps_times[[#This Row],[54]]),"DNF",    rounds_cum_time[[#This Row],[53]]+laps_times[[#This Row],[54]])</f>
        <v>0.18551539351851856</v>
      </c>
      <c r="BL107" s="10">
        <f>IF(ISBLANK(laps_times[[#This Row],[55]]),"DNF",    rounds_cum_time[[#This Row],[54]]+laps_times[[#This Row],[55]])</f>
        <v>0.18984120370370375</v>
      </c>
      <c r="BM107" s="10">
        <f>IF(ISBLANK(laps_times[[#This Row],[56]]),"DNF",    rounds_cum_time[[#This Row],[55]]+laps_times[[#This Row],[56]])</f>
        <v>0.19413090277777781</v>
      </c>
      <c r="BN107" s="10">
        <f>IF(ISBLANK(laps_times[[#This Row],[57]]),"DNF",    rounds_cum_time[[#This Row],[56]]+laps_times[[#This Row],[57]])</f>
        <v>0.19848935185185188</v>
      </c>
      <c r="BO107" s="10">
        <f>IF(ISBLANK(laps_times[[#This Row],[58]]),"DNF",    rounds_cum_time[[#This Row],[57]]+laps_times[[#This Row],[58]])</f>
        <v>0.20289305555555559</v>
      </c>
      <c r="BP107" s="10">
        <f>IF(ISBLANK(laps_times[[#This Row],[59]]),"DNF",    rounds_cum_time[[#This Row],[58]]+laps_times[[#This Row],[59]])</f>
        <v>0.20733402777777782</v>
      </c>
      <c r="BQ107" s="10">
        <f>IF(ISBLANK(laps_times[[#This Row],[60]]),"DNF",    rounds_cum_time[[#This Row],[59]]+laps_times[[#This Row],[60]])</f>
        <v>0.21180972222222227</v>
      </c>
      <c r="BR107" s="10">
        <f>IF(ISBLANK(laps_times[[#This Row],[61]]),"DNF",    rounds_cum_time[[#This Row],[60]]+laps_times[[#This Row],[61]])</f>
        <v>0.21606562500000004</v>
      </c>
      <c r="BS107" s="10">
        <f>IF(ISBLANK(laps_times[[#This Row],[62]]),"DNF",    rounds_cum_time[[#This Row],[61]]+laps_times[[#This Row],[62]])</f>
        <v>0.22030856481481487</v>
      </c>
      <c r="BT107" s="10">
        <f>IF(ISBLANK(laps_times[[#This Row],[63]]),"DNF",    rounds_cum_time[[#This Row],[62]]+laps_times[[#This Row],[63]])</f>
        <v>0.22462951388888894</v>
      </c>
    </row>
    <row r="108" spans="2:72" x14ac:dyDescent="0.2">
      <c r="B108" s="5" t="s">
        <v>189</v>
      </c>
      <c r="C108" s="1">
        <v>37</v>
      </c>
      <c r="D108" s="1" t="s">
        <v>190</v>
      </c>
      <c r="E108" s="3">
        <v>1963</v>
      </c>
      <c r="F108" s="3" t="s">
        <v>38</v>
      </c>
      <c r="G108" s="3" t="s">
        <v>189</v>
      </c>
      <c r="H108" s="1" t="s">
        <v>138</v>
      </c>
      <c r="I108" s="6" t="s">
        <v>189</v>
      </c>
      <c r="J108" s="10">
        <f>laps_times[[#This Row],[1]]</f>
        <v>2.6912037037037039E-3</v>
      </c>
      <c r="K108" s="10">
        <f>IF(ISBLANK(laps_times[[#This Row],[2]]),"DNF",    rounds_cum_time[[#This Row],[1]]+laps_times[[#This Row],[2]])</f>
        <v>4.7898148148148145E-3</v>
      </c>
      <c r="L108" s="10">
        <f>IF(ISBLANK(laps_times[[#This Row],[3]]),"DNF",    rounds_cum_time[[#This Row],[2]]+laps_times[[#This Row],[3]])</f>
        <v>6.8495370370370368E-3</v>
      </c>
      <c r="M108" s="10">
        <f>IF(ISBLANK(laps_times[[#This Row],[4]]),"DNF",    rounds_cum_time[[#This Row],[3]]+laps_times[[#This Row],[4]])</f>
        <v>8.9392361111111113E-3</v>
      </c>
      <c r="N108" s="10">
        <f>IF(ISBLANK(laps_times[[#This Row],[5]]),"DNF",    rounds_cum_time[[#This Row],[4]]+laps_times[[#This Row],[5]])</f>
        <v>1.0987268518518519E-2</v>
      </c>
      <c r="O108" s="10">
        <f>IF(ISBLANK(laps_times[[#This Row],[6]]),"DNF",    rounds_cum_time[[#This Row],[5]]+laps_times[[#This Row],[6]])</f>
        <v>1.3063194444444445E-2</v>
      </c>
      <c r="P108" s="10">
        <f>IF(ISBLANK(laps_times[[#This Row],[7]]),"DNF",    rounds_cum_time[[#This Row],[6]]+laps_times[[#This Row],[7]])</f>
        <v>1.5119328703703704E-2</v>
      </c>
      <c r="Q108" s="10">
        <f>IF(ISBLANK(laps_times[[#This Row],[8]]),"DNF",    rounds_cum_time[[#This Row],[7]]+laps_times[[#This Row],[8]])</f>
        <v>1.7164120370370371E-2</v>
      </c>
      <c r="R108" s="10">
        <f>IF(ISBLANK(laps_times[[#This Row],[9]]),"DNF",    rounds_cum_time[[#This Row],[8]]+laps_times[[#This Row],[9]])</f>
        <v>1.9234953703703705E-2</v>
      </c>
      <c r="S108" s="10">
        <f>IF(ISBLANK(laps_times[[#This Row],[10]]),"DNF",    rounds_cum_time[[#This Row],[9]]+laps_times[[#This Row],[10]])</f>
        <v>2.1312268518518522E-2</v>
      </c>
      <c r="T108" s="10">
        <f>IF(ISBLANK(laps_times[[#This Row],[11]]),"DNF",    rounds_cum_time[[#This Row],[10]]+laps_times[[#This Row],[11]])</f>
        <v>2.3324074074074077E-2</v>
      </c>
      <c r="U108" s="10">
        <f>IF(ISBLANK(laps_times[[#This Row],[12]]),"DNF",    rounds_cum_time[[#This Row],[11]]+laps_times[[#This Row],[12]])</f>
        <v>2.5356828703703708E-2</v>
      </c>
      <c r="V108" s="10">
        <f>IF(ISBLANK(laps_times[[#This Row],[13]]),"DNF",    rounds_cum_time[[#This Row],[12]]+laps_times[[#This Row],[13]])</f>
        <v>2.736944444444445E-2</v>
      </c>
      <c r="W108" s="10">
        <f>IF(ISBLANK(laps_times[[#This Row],[14]]),"DNF",    rounds_cum_time[[#This Row],[13]]+laps_times[[#This Row],[14]])</f>
        <v>2.9411342592592597E-2</v>
      </c>
      <c r="X108" s="10">
        <f>IF(ISBLANK(laps_times[[#This Row],[15]]),"DNF",    rounds_cum_time[[#This Row],[14]]+laps_times[[#This Row],[15]])</f>
        <v>3.1463888888888895E-2</v>
      </c>
      <c r="Y108" s="10">
        <f>IF(ISBLANK(laps_times[[#This Row],[16]]),"DNF",    rounds_cum_time[[#This Row],[15]]+laps_times[[#This Row],[16]])</f>
        <v>3.3545023148148154E-2</v>
      </c>
      <c r="Z108" s="10">
        <f>IF(ISBLANK(laps_times[[#This Row],[17]]),"DNF",    rounds_cum_time[[#This Row],[16]]+laps_times[[#This Row],[17]])</f>
        <v>3.5598032407407415E-2</v>
      </c>
      <c r="AA108" s="10">
        <f>IF(ISBLANK(laps_times[[#This Row],[18]]),"DNF",    rounds_cum_time[[#This Row],[17]]+laps_times[[#This Row],[18]])</f>
        <v>3.768287037037038E-2</v>
      </c>
      <c r="AB108" s="10">
        <f>IF(ISBLANK(laps_times[[#This Row],[19]]),"DNF",    rounds_cum_time[[#This Row],[18]]+laps_times[[#This Row],[19]])</f>
        <v>3.983738425925927E-2</v>
      </c>
      <c r="AC108" s="10">
        <f>IF(ISBLANK(laps_times[[#This Row],[20]]),"DNF",    rounds_cum_time[[#This Row],[19]]+laps_times[[#This Row],[20]])</f>
        <v>4.1901388888888898E-2</v>
      </c>
      <c r="AD108" s="10">
        <f>IF(ISBLANK(laps_times[[#This Row],[21]]),"DNF",    rounds_cum_time[[#This Row],[20]]+laps_times[[#This Row],[21]])</f>
        <v>4.3958912037037043E-2</v>
      </c>
      <c r="AE108" s="10">
        <f>IF(ISBLANK(laps_times[[#This Row],[22]]),"DNF",    rounds_cum_time[[#This Row],[21]]+laps_times[[#This Row],[22]])</f>
        <v>4.6017245370370378E-2</v>
      </c>
      <c r="AF108" s="10">
        <f>IF(ISBLANK(laps_times[[#This Row],[23]]),"DNF",    rounds_cum_time[[#This Row],[22]]+laps_times[[#This Row],[23]])</f>
        <v>4.8094560185185195E-2</v>
      </c>
      <c r="AG108" s="10">
        <f>IF(ISBLANK(laps_times[[#This Row],[24]]),"DNF",    rounds_cum_time[[#This Row],[23]]+laps_times[[#This Row],[24]])</f>
        <v>5.0169560185185195E-2</v>
      </c>
      <c r="AH108" s="10">
        <f>IF(ISBLANK(laps_times[[#This Row],[25]]),"DNF",    rounds_cum_time[[#This Row],[24]]+laps_times[[#This Row],[25]])</f>
        <v>5.2240856481481489E-2</v>
      </c>
      <c r="AI108" s="10">
        <f>IF(ISBLANK(laps_times[[#This Row],[26]]),"DNF",    rounds_cum_time[[#This Row],[25]]+laps_times[[#This Row],[26]])</f>
        <v>5.4321990740740747E-2</v>
      </c>
      <c r="AJ108" s="10">
        <f>IF(ISBLANK(laps_times[[#This Row],[27]]),"DNF",    rounds_cum_time[[#This Row],[26]]+laps_times[[#This Row],[27]])</f>
        <v>5.6387037037037041E-2</v>
      </c>
      <c r="AK108" s="10">
        <f>IF(ISBLANK(laps_times[[#This Row],[28]]),"DNF",    rounds_cum_time[[#This Row],[27]]+laps_times[[#This Row],[28]])</f>
        <v>5.8518287037037042E-2</v>
      </c>
      <c r="AL108" s="10">
        <f>IF(ISBLANK(laps_times[[#This Row],[29]]),"DNF",    rounds_cum_time[[#This Row],[28]]+laps_times[[#This Row],[29]])</f>
        <v>6.0641898148148153E-2</v>
      </c>
      <c r="AM108" s="10">
        <f>IF(ISBLANK(laps_times[[#This Row],[30]]),"DNF",    rounds_cum_time[[#This Row],[29]]+laps_times[[#This Row],[30]])</f>
        <v>6.2746875000000008E-2</v>
      </c>
      <c r="AN108" s="10">
        <f>IF(ISBLANK(laps_times[[#This Row],[31]]),"DNF",    rounds_cum_time[[#This Row],[30]]+laps_times[[#This Row],[31]])</f>
        <v>6.4875925925925934E-2</v>
      </c>
      <c r="AO108" s="10">
        <f>IF(ISBLANK(laps_times[[#This Row],[32]]),"DNF",    rounds_cum_time[[#This Row],[31]]+laps_times[[#This Row],[32]])</f>
        <v>6.7184259259259263E-2</v>
      </c>
      <c r="AP108" s="10">
        <f>IF(ISBLANK(laps_times[[#This Row],[33]]),"DNF",    rounds_cum_time[[#This Row],[32]]+laps_times[[#This Row],[33]])</f>
        <v>6.9366203703703708E-2</v>
      </c>
      <c r="AQ108" s="10">
        <f>IF(ISBLANK(laps_times[[#This Row],[34]]),"DNF",    rounds_cum_time[[#This Row],[33]]+laps_times[[#This Row],[34]])</f>
        <v>7.1569444444444449E-2</v>
      </c>
      <c r="AR108" s="10">
        <f>IF(ISBLANK(laps_times[[#This Row],[35]]),"DNF",    rounds_cum_time[[#This Row],[34]]+laps_times[[#This Row],[35]])</f>
        <v>7.3720601851851864E-2</v>
      </c>
      <c r="AS108" s="10">
        <f>IF(ISBLANK(laps_times[[#This Row],[36]]),"DNF",    rounds_cum_time[[#This Row],[35]]+laps_times[[#This Row],[36]])</f>
        <v>7.597094907407409E-2</v>
      </c>
      <c r="AT108" s="10">
        <f>IF(ISBLANK(laps_times[[#This Row],[37]]),"DNF",    rounds_cum_time[[#This Row],[36]]+laps_times[[#This Row],[37]])</f>
        <v>7.8194907407407421E-2</v>
      </c>
      <c r="AU108" s="10">
        <f>IF(ISBLANK(laps_times[[#This Row],[38]]),"DNF",    rounds_cum_time[[#This Row],[37]]+laps_times[[#This Row],[38]])</f>
        <v>8.0479282407407426E-2</v>
      </c>
      <c r="AV108" s="10">
        <f>IF(ISBLANK(laps_times[[#This Row],[39]]),"DNF",    rounds_cum_time[[#This Row],[38]]+laps_times[[#This Row],[39]])</f>
        <v>8.2802083333333346E-2</v>
      </c>
      <c r="AW108" s="10">
        <f>IF(ISBLANK(laps_times[[#This Row],[40]]),"DNF",    rounds_cum_time[[#This Row],[39]]+laps_times[[#This Row],[40]])</f>
        <v>8.5300000000000015E-2</v>
      </c>
      <c r="AX108" s="10">
        <f>IF(ISBLANK(laps_times[[#This Row],[41]]),"DNF",    rounds_cum_time[[#This Row],[40]]+laps_times[[#This Row],[41]])</f>
        <v>8.7592129629629645E-2</v>
      </c>
      <c r="AY108" s="10">
        <f>IF(ISBLANK(laps_times[[#This Row],[42]]),"DNF",    rounds_cum_time[[#This Row],[41]]+laps_times[[#This Row],[42]])</f>
        <v>8.9911921296296313E-2</v>
      </c>
      <c r="AZ108" s="10">
        <f>IF(ISBLANK(laps_times[[#This Row],[43]]),"DNF",    rounds_cum_time[[#This Row],[42]]+laps_times[[#This Row],[43]])</f>
        <v>9.2269212962962976E-2</v>
      </c>
      <c r="BA108" s="10">
        <f>IF(ISBLANK(laps_times[[#This Row],[44]]),"DNF",    rounds_cum_time[[#This Row],[43]]+laps_times[[#This Row],[44]])</f>
        <v>9.4700347222222231E-2</v>
      </c>
      <c r="BB108" s="10">
        <f>IF(ISBLANK(laps_times[[#This Row],[45]]),"DNF",    rounds_cum_time[[#This Row],[44]]+laps_times[[#This Row],[45]])</f>
        <v>9.7162847222222237E-2</v>
      </c>
      <c r="BC108" s="10">
        <f>IF(ISBLANK(laps_times[[#This Row],[46]]),"DNF",    rounds_cum_time[[#This Row],[45]]+laps_times[[#This Row],[46]])</f>
        <v>9.9878356481481495E-2</v>
      </c>
      <c r="BD108" s="10">
        <f>IF(ISBLANK(laps_times[[#This Row],[47]]),"DNF",    rounds_cum_time[[#This Row],[46]]+laps_times[[#This Row],[47]])</f>
        <v>0.10243599537037039</v>
      </c>
      <c r="BE108" s="10">
        <f>IF(ISBLANK(laps_times[[#This Row],[48]]),"DNF",    rounds_cum_time[[#This Row],[47]]+laps_times[[#This Row],[48]])</f>
        <v>0.10495891203703706</v>
      </c>
      <c r="BF108" s="10">
        <f>IF(ISBLANK(laps_times[[#This Row],[49]]),"DNF",    rounds_cum_time[[#This Row],[48]]+laps_times[[#This Row],[49]])</f>
        <v>0.10746759259259261</v>
      </c>
      <c r="BG108" s="10">
        <f>IF(ISBLANK(laps_times[[#This Row],[50]]),"DNF",    rounds_cum_time[[#This Row],[49]]+laps_times[[#This Row],[50]])</f>
        <v>0.11000949074074076</v>
      </c>
      <c r="BH108" s="10">
        <f>IF(ISBLANK(laps_times[[#This Row],[51]]),"DNF",    rounds_cum_time[[#This Row],[50]]+laps_times[[#This Row],[51]])</f>
        <v>0.11306678240740743</v>
      </c>
      <c r="BI108" s="10">
        <f>IF(ISBLANK(laps_times[[#This Row],[52]]),"DNF",    rounds_cum_time[[#This Row],[51]]+laps_times[[#This Row],[52]])</f>
        <v>0.11583958333333336</v>
      </c>
      <c r="BJ108" s="10">
        <f>IF(ISBLANK(laps_times[[#This Row],[53]]),"DNF",    rounds_cum_time[[#This Row],[52]]+laps_times[[#This Row],[53]])</f>
        <v>0.11874363425925928</v>
      </c>
      <c r="BK108" s="10">
        <f>IF(ISBLANK(laps_times[[#This Row],[54]]),"DNF",    rounds_cum_time[[#This Row],[53]]+laps_times[[#This Row],[54]])</f>
        <v>0.12154444444444447</v>
      </c>
      <c r="BL108" s="10">
        <f>IF(ISBLANK(laps_times[[#This Row],[55]]),"DNF",    rounds_cum_time[[#This Row],[54]]+laps_times[[#This Row],[55]])</f>
        <v>0.12440972222222224</v>
      </c>
      <c r="BM108" s="10">
        <f>IF(ISBLANK(laps_times[[#This Row],[56]]),"DNF",    rounds_cum_time[[#This Row],[55]]+laps_times[[#This Row],[56]])</f>
        <v>0.12716817129629632</v>
      </c>
      <c r="BN108" s="10">
        <f>IF(ISBLANK(laps_times[[#This Row],[57]]),"DNF",    rounds_cum_time[[#This Row],[56]]+laps_times[[#This Row],[57]])</f>
        <v>0.13000023148148152</v>
      </c>
      <c r="BO108" s="10">
        <f>IF(ISBLANK(laps_times[[#This Row],[58]]),"DNF",    rounds_cum_time[[#This Row],[57]]+laps_times[[#This Row],[58]])</f>
        <v>0.13370879629629634</v>
      </c>
      <c r="BP108" s="10">
        <f>IF(ISBLANK(laps_times[[#This Row],[59]]),"DNF",    rounds_cum_time[[#This Row],[58]]+laps_times[[#This Row],[59]])</f>
        <v>0.13845370370370375</v>
      </c>
      <c r="BQ108" s="10">
        <f>IF(ISBLANK(laps_times[[#This Row],[60]]),"DNF",    rounds_cum_time[[#This Row],[59]]+laps_times[[#This Row],[60]])</f>
        <v>0.1476362268518519</v>
      </c>
      <c r="BR108" s="10" t="str">
        <f>IF(ISBLANK(laps_times[[#This Row],[61]]),"DNF",    rounds_cum_time[[#This Row],[60]]+laps_times[[#This Row],[61]])</f>
        <v>DNF</v>
      </c>
      <c r="BS108" s="10" t="str">
        <f>IF(ISBLANK(laps_times[[#This Row],[62]]),"DNF",    rounds_cum_time[[#This Row],[61]]+laps_times[[#This Row],[62]])</f>
        <v>DNF</v>
      </c>
      <c r="BT108" s="10" t="str">
        <f>IF(ISBLANK(laps_times[[#This Row],[63]]),"DNF",    rounds_cum_time[[#This Row],[62]]+laps_times[[#This Row],[63]])</f>
        <v>DNF</v>
      </c>
    </row>
    <row r="109" spans="2:72" x14ac:dyDescent="0.2">
      <c r="B109" s="5" t="s">
        <v>189</v>
      </c>
      <c r="C109" s="1">
        <v>120</v>
      </c>
      <c r="D109" s="1" t="s">
        <v>191</v>
      </c>
      <c r="E109" s="3">
        <v>1968</v>
      </c>
      <c r="F109" s="3" t="s">
        <v>1</v>
      </c>
      <c r="G109" s="3" t="s">
        <v>189</v>
      </c>
      <c r="I109" s="6" t="s">
        <v>189</v>
      </c>
      <c r="J109" s="10">
        <f>laps_times[[#This Row],[1]]</f>
        <v>3.4476851851851856E-3</v>
      </c>
      <c r="K109" s="10">
        <f>IF(ISBLANK(laps_times[[#This Row],[2]]),"DNF",    rounds_cum_time[[#This Row],[1]]+laps_times[[#This Row],[2]])</f>
        <v>6.2478009259259257E-3</v>
      </c>
      <c r="L109" s="10">
        <f>IF(ISBLANK(laps_times[[#This Row],[3]]),"DNF",    rounds_cum_time[[#This Row],[2]]+laps_times[[#This Row],[3]])</f>
        <v>9.1585648148148138E-3</v>
      </c>
      <c r="M109" s="10">
        <f>IF(ISBLANK(laps_times[[#This Row],[4]]),"DNF",    rounds_cum_time[[#This Row],[3]]+laps_times[[#This Row],[4]])</f>
        <v>1.293136574074074E-2</v>
      </c>
      <c r="N109" s="10">
        <f>IF(ISBLANK(laps_times[[#This Row],[5]]),"DNF",    rounds_cum_time[[#This Row],[4]]+laps_times[[#This Row],[5]])</f>
        <v>1.5430208333333332E-2</v>
      </c>
      <c r="O109" s="10">
        <f>IF(ISBLANK(laps_times[[#This Row],[6]]),"DNF",    rounds_cum_time[[#This Row],[5]]+laps_times[[#This Row],[6]])</f>
        <v>1.8123263888888887E-2</v>
      </c>
      <c r="P109" s="10">
        <f>IF(ISBLANK(laps_times[[#This Row],[7]]),"DNF",    rounds_cum_time[[#This Row],[6]]+laps_times[[#This Row],[7]])</f>
        <v>2.0826157407407404E-2</v>
      </c>
      <c r="Q109" s="10">
        <f>IF(ISBLANK(laps_times[[#This Row],[8]]),"DNF",    rounds_cum_time[[#This Row],[7]]+laps_times[[#This Row],[8]])</f>
        <v>2.3553009259259256E-2</v>
      </c>
      <c r="R109" s="10">
        <f>IF(ISBLANK(laps_times[[#This Row],[9]]),"DNF",    rounds_cum_time[[#This Row],[8]]+laps_times[[#This Row],[9]])</f>
        <v>2.6371296296296292E-2</v>
      </c>
      <c r="S109" s="10">
        <f>IF(ISBLANK(laps_times[[#This Row],[10]]),"DNF",    rounds_cum_time[[#This Row],[9]]+laps_times[[#This Row],[10]])</f>
        <v>2.9052199074074071E-2</v>
      </c>
      <c r="T109" s="10">
        <f>IF(ISBLANK(laps_times[[#This Row],[11]]),"DNF",    rounds_cum_time[[#This Row],[10]]+laps_times[[#This Row],[11]])</f>
        <v>3.1808101851851851E-2</v>
      </c>
      <c r="U109" s="10">
        <f>IF(ISBLANK(laps_times[[#This Row],[12]]),"DNF",    rounds_cum_time[[#This Row],[11]]+laps_times[[#This Row],[12]])</f>
        <v>3.4625347222222221E-2</v>
      </c>
      <c r="V109" s="10">
        <f>IF(ISBLANK(laps_times[[#This Row],[13]]),"DNF",    rounds_cum_time[[#This Row],[12]]+laps_times[[#This Row],[13]])</f>
        <v>3.7490972222222224E-2</v>
      </c>
      <c r="W109" s="10">
        <f>IF(ISBLANK(laps_times[[#This Row],[14]]),"DNF",    rounds_cum_time[[#This Row],[13]]+laps_times[[#This Row],[14]])</f>
        <v>4.0377083333333334E-2</v>
      </c>
      <c r="X109" s="10">
        <f>IF(ISBLANK(laps_times[[#This Row],[15]]),"DNF",    rounds_cum_time[[#This Row],[14]]+laps_times[[#This Row],[15]])</f>
        <v>4.3195486111111112E-2</v>
      </c>
      <c r="Y109" s="10">
        <f>IF(ISBLANK(laps_times[[#This Row],[16]]),"DNF",    rounds_cum_time[[#This Row],[15]]+laps_times[[#This Row],[16]])</f>
        <v>4.5801620370370374E-2</v>
      </c>
      <c r="Z109" s="10">
        <f>IF(ISBLANK(laps_times[[#This Row],[17]]),"DNF",    rounds_cum_time[[#This Row],[16]]+laps_times[[#This Row],[17]])</f>
        <v>4.8650810185185189E-2</v>
      </c>
      <c r="AA109" s="10">
        <f>IF(ISBLANK(laps_times[[#This Row],[18]]),"DNF",    rounds_cum_time[[#This Row],[17]]+laps_times[[#This Row],[18]])</f>
        <v>5.1282407407407408E-2</v>
      </c>
      <c r="AB109" s="10">
        <f>IF(ISBLANK(laps_times[[#This Row],[19]]),"DNF",    rounds_cum_time[[#This Row],[18]]+laps_times[[#This Row],[19]])</f>
        <v>5.3913888888888893E-2</v>
      </c>
      <c r="AC109" s="10">
        <f>IF(ISBLANK(laps_times[[#This Row],[20]]),"DNF",    rounds_cum_time[[#This Row],[19]]+laps_times[[#This Row],[20]])</f>
        <v>5.6584490740740748E-2</v>
      </c>
      <c r="AD109" s="10">
        <f>IF(ISBLANK(laps_times[[#This Row],[21]]),"DNF",    rounds_cum_time[[#This Row],[20]]+laps_times[[#This Row],[21]])</f>
        <v>5.9309606481481487E-2</v>
      </c>
      <c r="AE109" s="10">
        <f>IF(ISBLANK(laps_times[[#This Row],[22]]),"DNF",    rounds_cum_time[[#This Row],[21]]+laps_times[[#This Row],[22]])</f>
        <v>6.1993055555555565E-2</v>
      </c>
      <c r="AF109" s="10">
        <f>IF(ISBLANK(laps_times[[#This Row],[23]]),"DNF",    rounds_cum_time[[#This Row],[22]]+laps_times[[#This Row],[23]])</f>
        <v>6.4683217592592601E-2</v>
      </c>
      <c r="AG109" s="10">
        <f>IF(ISBLANK(laps_times[[#This Row],[24]]),"DNF",    rounds_cum_time[[#This Row],[23]]+laps_times[[#This Row],[24]])</f>
        <v>6.7412384259259273E-2</v>
      </c>
      <c r="AH109" s="10">
        <f>IF(ISBLANK(laps_times[[#This Row],[25]]),"DNF",    rounds_cum_time[[#This Row],[24]]+laps_times[[#This Row],[25]])</f>
        <v>7.0204861111111128E-2</v>
      </c>
      <c r="AI109" s="10">
        <f>IF(ISBLANK(laps_times[[#This Row],[26]]),"DNF",    rounds_cum_time[[#This Row],[25]]+laps_times[[#This Row],[26]])</f>
        <v>7.2950925925925947E-2</v>
      </c>
      <c r="AJ109" s="10">
        <f>IF(ISBLANK(laps_times[[#This Row],[27]]),"DNF",    rounds_cum_time[[#This Row],[26]]+laps_times[[#This Row],[27]])</f>
        <v>7.5829282407407425E-2</v>
      </c>
      <c r="AK109" s="10">
        <f>IF(ISBLANK(laps_times[[#This Row],[28]]),"DNF",    rounds_cum_time[[#This Row],[27]]+laps_times[[#This Row],[28]])</f>
        <v>7.8639583333333346E-2</v>
      </c>
      <c r="AL109" s="10">
        <f>IF(ISBLANK(laps_times[[#This Row],[29]]),"DNF",    rounds_cum_time[[#This Row],[28]]+laps_times[[#This Row],[29]])</f>
        <v>8.1558680555555568E-2</v>
      </c>
      <c r="AM109" s="10">
        <f>IF(ISBLANK(laps_times[[#This Row],[30]]),"DNF",    rounds_cum_time[[#This Row],[29]]+laps_times[[#This Row],[30]])</f>
        <v>8.4620254629629646E-2</v>
      </c>
      <c r="AN109" s="10">
        <f>IF(ISBLANK(laps_times[[#This Row],[31]]),"DNF",    rounds_cum_time[[#This Row],[30]]+laps_times[[#This Row],[31]])</f>
        <v>8.7735069444444466E-2</v>
      </c>
      <c r="AO109" s="10">
        <f>IF(ISBLANK(laps_times[[#This Row],[32]]),"DNF",    rounds_cum_time[[#This Row],[31]]+laps_times[[#This Row],[32]])</f>
        <v>9.0757407407407426E-2</v>
      </c>
      <c r="AP109" s="10">
        <f>IF(ISBLANK(laps_times[[#This Row],[33]]),"DNF",    rounds_cum_time[[#This Row],[32]]+laps_times[[#This Row],[33]])</f>
        <v>9.3978587962962976E-2</v>
      </c>
      <c r="AQ109" s="10">
        <f>IF(ISBLANK(laps_times[[#This Row],[34]]),"DNF",    rounds_cum_time[[#This Row],[33]]+laps_times[[#This Row],[34]])</f>
        <v>9.7273842592592599E-2</v>
      </c>
      <c r="AR109" s="10">
        <f>IF(ISBLANK(laps_times[[#This Row],[35]]),"DNF",    rounds_cum_time[[#This Row],[34]]+laps_times[[#This Row],[35]])</f>
        <v>0.10051898148148149</v>
      </c>
      <c r="AS109" s="10">
        <f>IF(ISBLANK(laps_times[[#This Row],[36]]),"DNF",    rounds_cum_time[[#This Row],[35]]+laps_times[[#This Row],[36]])</f>
        <v>0.10384027777777778</v>
      </c>
      <c r="AT109" s="10">
        <f>IF(ISBLANK(laps_times[[#This Row],[37]]),"DNF",    rounds_cum_time[[#This Row],[36]]+laps_times[[#This Row],[37]])</f>
        <v>0.10707789351851853</v>
      </c>
      <c r="AU109" s="10">
        <f>IF(ISBLANK(laps_times[[#This Row],[38]]),"DNF",    rounds_cum_time[[#This Row],[37]]+laps_times[[#This Row],[38]])</f>
        <v>0.11043877314814815</v>
      </c>
      <c r="AV109" s="10">
        <f>IF(ISBLANK(laps_times[[#This Row],[39]]),"DNF",    rounds_cum_time[[#This Row],[38]]+laps_times[[#This Row],[39]])</f>
        <v>0.11377881944444444</v>
      </c>
      <c r="AW109" s="10">
        <f>IF(ISBLANK(laps_times[[#This Row],[40]]),"DNF",    rounds_cum_time[[#This Row],[39]]+laps_times[[#This Row],[40]])</f>
        <v>0.11722256944444444</v>
      </c>
      <c r="AX109" s="10">
        <f>IF(ISBLANK(laps_times[[#This Row],[41]]),"DNF",    rounds_cum_time[[#This Row],[40]]+laps_times[[#This Row],[41]])</f>
        <v>0.12072013888888888</v>
      </c>
      <c r="AY109" s="10">
        <f>IF(ISBLANK(laps_times[[#This Row],[42]]),"DNF",    rounds_cum_time[[#This Row],[41]]+laps_times[[#This Row],[42]])</f>
        <v>0.12420046296296296</v>
      </c>
      <c r="AZ109" s="10">
        <f>IF(ISBLANK(laps_times[[#This Row],[43]]),"DNF",    rounds_cum_time[[#This Row],[42]]+laps_times[[#This Row],[43]])</f>
        <v>0.12768240740740741</v>
      </c>
      <c r="BA109" s="10">
        <f>IF(ISBLANK(laps_times[[#This Row],[44]]),"DNF",    rounds_cum_time[[#This Row],[43]]+laps_times[[#This Row],[44]])</f>
        <v>0.13142256944444444</v>
      </c>
      <c r="BB109" s="10">
        <f>IF(ISBLANK(laps_times[[#This Row],[45]]),"DNF",    rounds_cum_time[[#This Row],[44]]+laps_times[[#This Row],[45]])</f>
        <v>0.13575081018518517</v>
      </c>
      <c r="BC109" s="10" t="str">
        <f>IF(ISBLANK(laps_times[[#This Row],[46]]),"DNF",    rounds_cum_time[[#This Row],[45]]+laps_times[[#This Row],[46]])</f>
        <v>DNF</v>
      </c>
      <c r="BD109" s="10" t="str">
        <f>IF(ISBLANK(laps_times[[#This Row],[47]]),"DNF",    rounds_cum_time[[#This Row],[46]]+laps_times[[#This Row],[47]])</f>
        <v>DNF</v>
      </c>
      <c r="BE109" s="10" t="str">
        <f>IF(ISBLANK(laps_times[[#This Row],[48]]),"DNF",    rounds_cum_time[[#This Row],[47]]+laps_times[[#This Row],[48]])</f>
        <v>DNF</v>
      </c>
      <c r="BF109" s="10" t="str">
        <f>IF(ISBLANK(laps_times[[#This Row],[49]]),"DNF",    rounds_cum_time[[#This Row],[48]]+laps_times[[#This Row],[49]])</f>
        <v>DNF</v>
      </c>
      <c r="BG109" s="10" t="str">
        <f>IF(ISBLANK(laps_times[[#This Row],[50]]),"DNF",    rounds_cum_time[[#This Row],[49]]+laps_times[[#This Row],[50]])</f>
        <v>DNF</v>
      </c>
      <c r="BH109" s="10" t="str">
        <f>IF(ISBLANK(laps_times[[#This Row],[51]]),"DNF",    rounds_cum_time[[#This Row],[50]]+laps_times[[#This Row],[51]])</f>
        <v>DNF</v>
      </c>
      <c r="BI109" s="10" t="str">
        <f>IF(ISBLANK(laps_times[[#This Row],[52]]),"DNF",    rounds_cum_time[[#This Row],[51]]+laps_times[[#This Row],[52]])</f>
        <v>DNF</v>
      </c>
      <c r="BJ109" s="10" t="str">
        <f>IF(ISBLANK(laps_times[[#This Row],[53]]),"DNF",    rounds_cum_time[[#This Row],[52]]+laps_times[[#This Row],[53]])</f>
        <v>DNF</v>
      </c>
      <c r="BK109" s="10" t="str">
        <f>IF(ISBLANK(laps_times[[#This Row],[54]]),"DNF",    rounds_cum_time[[#This Row],[53]]+laps_times[[#This Row],[54]])</f>
        <v>DNF</v>
      </c>
      <c r="BL109" s="10" t="str">
        <f>IF(ISBLANK(laps_times[[#This Row],[55]]),"DNF",    rounds_cum_time[[#This Row],[54]]+laps_times[[#This Row],[55]])</f>
        <v>DNF</v>
      </c>
      <c r="BM109" s="10" t="str">
        <f>IF(ISBLANK(laps_times[[#This Row],[56]]),"DNF",    rounds_cum_time[[#This Row],[55]]+laps_times[[#This Row],[56]])</f>
        <v>DNF</v>
      </c>
      <c r="BN109" s="10" t="str">
        <f>IF(ISBLANK(laps_times[[#This Row],[57]]),"DNF",    rounds_cum_time[[#This Row],[56]]+laps_times[[#This Row],[57]])</f>
        <v>DNF</v>
      </c>
      <c r="BO109" s="10" t="str">
        <f>IF(ISBLANK(laps_times[[#This Row],[58]]),"DNF",    rounds_cum_time[[#This Row],[57]]+laps_times[[#This Row],[58]])</f>
        <v>DNF</v>
      </c>
      <c r="BP109" s="10" t="str">
        <f>IF(ISBLANK(laps_times[[#This Row],[59]]),"DNF",    rounds_cum_time[[#This Row],[58]]+laps_times[[#This Row],[59]])</f>
        <v>DNF</v>
      </c>
      <c r="BQ109" s="10" t="str">
        <f>IF(ISBLANK(laps_times[[#This Row],[60]]),"DNF",    rounds_cum_time[[#This Row],[59]]+laps_times[[#This Row],[60]])</f>
        <v>DNF</v>
      </c>
      <c r="BR109" s="10" t="str">
        <f>IF(ISBLANK(laps_times[[#This Row],[61]]),"DNF",    rounds_cum_time[[#This Row],[60]]+laps_times[[#This Row],[61]])</f>
        <v>DNF</v>
      </c>
      <c r="BS109" s="10" t="str">
        <f>IF(ISBLANK(laps_times[[#This Row],[62]]),"DNF",    rounds_cum_time[[#This Row],[61]]+laps_times[[#This Row],[62]])</f>
        <v>DNF</v>
      </c>
      <c r="BT109" s="10" t="str">
        <f>IF(ISBLANK(laps_times[[#This Row],[63]]),"DNF",    rounds_cum_time[[#This Row],[62]]+laps_times[[#This Row],[63]])</f>
        <v>DNF</v>
      </c>
    </row>
    <row r="110" spans="2:72" x14ac:dyDescent="0.2">
      <c r="B110" s="5" t="s">
        <v>189</v>
      </c>
      <c r="C110" s="1">
        <v>104</v>
      </c>
      <c r="D110" s="1" t="s">
        <v>192</v>
      </c>
      <c r="E110" s="3">
        <v>1981</v>
      </c>
      <c r="F110" s="3" t="s">
        <v>22</v>
      </c>
      <c r="G110" s="3" t="s">
        <v>189</v>
      </c>
      <c r="I110" s="6" t="s">
        <v>189</v>
      </c>
      <c r="J110" s="10">
        <f>laps_times[[#This Row],[1]]</f>
        <v>3.4547453703703706E-3</v>
      </c>
      <c r="K110" s="10">
        <f>IF(ISBLANK(laps_times[[#This Row],[2]]),"DNF",    rounds_cum_time[[#This Row],[1]]+laps_times[[#This Row],[2]])</f>
        <v>6.2902777777777783E-3</v>
      </c>
      <c r="L110" s="10">
        <f>IF(ISBLANK(laps_times[[#This Row],[3]]),"DNF",    rounds_cum_time[[#This Row],[2]]+laps_times[[#This Row],[3]])</f>
        <v>9.2678240740740742E-3</v>
      </c>
      <c r="M110" s="10">
        <f>IF(ISBLANK(laps_times[[#This Row],[4]]),"DNF",    rounds_cum_time[[#This Row],[3]]+laps_times[[#This Row],[4]])</f>
        <v>1.2050115740740741E-2</v>
      </c>
      <c r="N110" s="10">
        <f>IF(ISBLANK(laps_times[[#This Row],[5]]),"DNF",    rounds_cum_time[[#This Row],[4]]+laps_times[[#This Row],[5]])</f>
        <v>1.4827430555555556E-2</v>
      </c>
      <c r="O110" s="10">
        <f>IF(ISBLANK(laps_times[[#This Row],[6]]),"DNF",    rounds_cum_time[[#This Row],[5]]+laps_times[[#This Row],[6]])</f>
        <v>1.7578703703703704E-2</v>
      </c>
      <c r="P110" s="10">
        <f>IF(ISBLANK(laps_times[[#This Row],[7]]),"DNF",    rounds_cum_time[[#This Row],[6]]+laps_times[[#This Row],[7]])</f>
        <v>2.0347337962962963E-2</v>
      </c>
      <c r="Q110" s="10">
        <f>IF(ISBLANK(laps_times[[#This Row],[8]]),"DNF",    rounds_cum_time[[#This Row],[7]]+laps_times[[#This Row],[8]])</f>
        <v>2.3109375000000001E-2</v>
      </c>
      <c r="R110" s="10">
        <f>IF(ISBLANK(laps_times[[#This Row],[9]]),"DNF",    rounds_cum_time[[#This Row],[8]]+laps_times[[#This Row],[9]])</f>
        <v>2.5898611111111112E-2</v>
      </c>
      <c r="S110" s="10">
        <f>IF(ISBLANK(laps_times[[#This Row],[10]]),"DNF",    rounds_cum_time[[#This Row],[9]]+laps_times[[#This Row],[10]])</f>
        <v>2.8701041666666666E-2</v>
      </c>
      <c r="T110" s="10">
        <f>IF(ISBLANK(laps_times[[#This Row],[11]]),"DNF",    rounds_cum_time[[#This Row],[10]]+laps_times[[#This Row],[11]])</f>
        <v>3.1604976851851853E-2</v>
      </c>
      <c r="U110" s="10">
        <f>IF(ISBLANK(laps_times[[#This Row],[12]]),"DNF",    rounds_cum_time[[#This Row],[11]]+laps_times[[#This Row],[12]])</f>
        <v>3.4490625000000004E-2</v>
      </c>
      <c r="V110" s="10">
        <f>IF(ISBLANK(laps_times[[#This Row],[13]]),"DNF",    rounds_cum_time[[#This Row],[12]]+laps_times[[#This Row],[13]])</f>
        <v>3.7387615740740746E-2</v>
      </c>
      <c r="W110" s="10">
        <f>IF(ISBLANK(laps_times[[#This Row],[14]]),"DNF",    rounds_cum_time[[#This Row],[13]]+laps_times[[#This Row],[14]])</f>
        <v>4.0286574074074079E-2</v>
      </c>
      <c r="X110" s="10">
        <f>IF(ISBLANK(laps_times[[#This Row],[15]]),"DNF",    rounds_cum_time[[#This Row],[14]]+laps_times[[#This Row],[15]])</f>
        <v>4.3598379629629633E-2</v>
      </c>
      <c r="Y110" s="10">
        <f>IF(ISBLANK(laps_times[[#This Row],[16]]),"DNF",    rounds_cum_time[[#This Row],[15]]+laps_times[[#This Row],[16]])</f>
        <v>4.6562268518518524E-2</v>
      </c>
      <c r="Z110" s="10">
        <f>IF(ISBLANK(laps_times[[#This Row],[17]]),"DNF",    rounds_cum_time[[#This Row],[16]]+laps_times[[#This Row],[17]])</f>
        <v>4.9540625000000005E-2</v>
      </c>
      <c r="AA110" s="10">
        <f>IF(ISBLANK(laps_times[[#This Row],[18]]),"DNF",    rounds_cum_time[[#This Row],[17]]+laps_times[[#This Row],[18]])</f>
        <v>5.2476388888888892E-2</v>
      </c>
      <c r="AB110" s="10">
        <f>IF(ISBLANK(laps_times[[#This Row],[19]]),"DNF",    rounds_cum_time[[#This Row],[18]]+laps_times[[#This Row],[19]])</f>
        <v>5.5449189814814816E-2</v>
      </c>
      <c r="AC110" s="10">
        <f>IF(ISBLANK(laps_times[[#This Row],[20]]),"DNF",    rounds_cum_time[[#This Row],[19]]+laps_times[[#This Row],[20]])</f>
        <v>5.8380555555555554E-2</v>
      </c>
      <c r="AD110" s="10">
        <f>IF(ISBLANK(laps_times[[#This Row],[21]]),"DNF",    rounds_cum_time[[#This Row],[20]]+laps_times[[#This Row],[21]])</f>
        <v>6.2848495370370364E-2</v>
      </c>
      <c r="AE110" s="10">
        <f>IF(ISBLANK(laps_times[[#This Row],[22]]),"DNF",    rounds_cum_time[[#This Row],[21]]+laps_times[[#This Row],[22]])</f>
        <v>6.5903587962962959E-2</v>
      </c>
      <c r="AF110" s="10">
        <f>IF(ISBLANK(laps_times[[#This Row],[23]]),"DNF",    rounds_cum_time[[#This Row],[22]]+laps_times[[#This Row],[23]])</f>
        <v>6.9047453703703701E-2</v>
      </c>
      <c r="AG110" s="10">
        <f>IF(ISBLANK(laps_times[[#This Row],[24]]),"DNF",    rounds_cum_time[[#This Row],[23]]+laps_times[[#This Row],[24]])</f>
        <v>7.2187615740740743E-2</v>
      </c>
      <c r="AH110" s="10">
        <f>IF(ISBLANK(laps_times[[#This Row],[25]]),"DNF",    rounds_cum_time[[#This Row],[24]]+laps_times[[#This Row],[25]])</f>
        <v>7.5267939814814819E-2</v>
      </c>
      <c r="AI110" s="10">
        <f>IF(ISBLANK(laps_times[[#This Row],[26]]),"DNF",    rounds_cum_time[[#This Row],[25]]+laps_times[[#This Row],[26]])</f>
        <v>7.9257986111111109E-2</v>
      </c>
      <c r="AJ110" s="10">
        <f>IF(ISBLANK(laps_times[[#This Row],[27]]),"DNF",    rounds_cum_time[[#This Row],[26]]+laps_times[[#This Row],[27]])</f>
        <v>8.4183796296296298E-2</v>
      </c>
      <c r="AK110" s="10">
        <f>IF(ISBLANK(laps_times[[#This Row],[28]]),"DNF",    rounds_cum_time[[#This Row],[27]]+laps_times[[#This Row],[28]])</f>
        <v>8.7354629629629629E-2</v>
      </c>
      <c r="AL110" s="10">
        <f>IF(ISBLANK(laps_times[[#This Row],[29]]),"DNF",    rounds_cum_time[[#This Row],[28]]+laps_times[[#This Row],[29]])</f>
        <v>9.0526273148148151E-2</v>
      </c>
      <c r="AM110" s="10">
        <f>IF(ISBLANK(laps_times[[#This Row],[30]]),"DNF",    rounds_cum_time[[#This Row],[29]]+laps_times[[#This Row],[30]])</f>
        <v>9.4871064814814818E-2</v>
      </c>
      <c r="AN110" s="10">
        <f>IF(ISBLANK(laps_times[[#This Row],[31]]),"DNF",    rounds_cum_time[[#This Row],[30]]+laps_times[[#This Row],[31]])</f>
        <v>9.856712962962963E-2</v>
      </c>
      <c r="AO110" s="10">
        <f>IF(ISBLANK(laps_times[[#This Row],[32]]),"DNF",    rounds_cum_time[[#This Row],[31]]+laps_times[[#This Row],[32]])</f>
        <v>0.10482766203703704</v>
      </c>
      <c r="AP110" s="10">
        <f>IF(ISBLANK(laps_times[[#This Row],[33]]),"DNF",    rounds_cum_time[[#This Row],[32]]+laps_times[[#This Row],[33]])</f>
        <v>0.11400740740740742</v>
      </c>
      <c r="AQ110" s="10">
        <f>IF(ISBLANK(laps_times[[#This Row],[34]]),"DNF",    rounds_cum_time[[#This Row],[33]]+laps_times[[#This Row],[34]])</f>
        <v>0.11993796296296297</v>
      </c>
      <c r="AR110" s="10">
        <f>IF(ISBLANK(laps_times[[#This Row],[35]]),"DNF",    rounds_cum_time[[#This Row],[34]]+laps_times[[#This Row],[35]])</f>
        <v>0.12376203703703705</v>
      </c>
      <c r="AS110" s="10">
        <f>IF(ISBLANK(laps_times[[#This Row],[36]]),"DNF",    rounds_cum_time[[#This Row],[35]]+laps_times[[#This Row],[36]])</f>
        <v>0.12740370370370371</v>
      </c>
      <c r="AT110" s="10">
        <f>IF(ISBLANK(laps_times[[#This Row],[37]]),"DNF",    rounds_cum_time[[#This Row],[36]]+laps_times[[#This Row],[37]])</f>
        <v>0.13138888888888889</v>
      </c>
      <c r="AU110" s="10">
        <f>IF(ISBLANK(laps_times[[#This Row],[38]]),"DNF",    rounds_cum_time[[#This Row],[37]]+laps_times[[#This Row],[38]])</f>
        <v>0.13977696759259259</v>
      </c>
      <c r="AV110" s="10">
        <f>IF(ISBLANK(laps_times[[#This Row],[39]]),"DNF",    rounds_cum_time[[#This Row],[38]]+laps_times[[#This Row],[39]])</f>
        <v>0.14595578703703704</v>
      </c>
      <c r="AW110" s="10">
        <f>IF(ISBLANK(laps_times[[#This Row],[40]]),"DNF",    rounds_cum_time[[#This Row],[39]]+laps_times[[#This Row],[40]])</f>
        <v>0.1508818287037037</v>
      </c>
      <c r="AX110" s="10">
        <f>IF(ISBLANK(laps_times[[#This Row],[41]]),"DNF",    rounds_cum_time[[#This Row],[40]]+laps_times[[#This Row],[41]])</f>
        <v>0.15537430555555556</v>
      </c>
      <c r="AY110" s="10">
        <f>IF(ISBLANK(laps_times[[#This Row],[42]]),"DNF",    rounds_cum_time[[#This Row],[41]]+laps_times[[#This Row],[42]])</f>
        <v>0.15951064814814817</v>
      </c>
      <c r="AZ110" s="10">
        <f>IF(ISBLANK(laps_times[[#This Row],[43]]),"DNF",    rounds_cum_time[[#This Row],[42]]+laps_times[[#This Row],[43]])</f>
        <v>0.16453101851851853</v>
      </c>
      <c r="BA110" s="10">
        <f>IF(ISBLANK(laps_times[[#This Row],[44]]),"DNF",    rounds_cum_time[[#This Row],[43]]+laps_times[[#This Row],[44]])</f>
        <v>0.16903587962962965</v>
      </c>
      <c r="BB110" s="10">
        <f>IF(ISBLANK(laps_times[[#This Row],[45]]),"DNF",    rounds_cum_time[[#This Row],[44]]+laps_times[[#This Row],[45]])</f>
        <v>0.17343229166666668</v>
      </c>
      <c r="BC110" s="10" t="str">
        <f>IF(ISBLANK(laps_times[[#This Row],[46]]),"DNF",    rounds_cum_time[[#This Row],[45]]+laps_times[[#This Row],[46]])</f>
        <v>DNF</v>
      </c>
      <c r="BD110" s="10" t="str">
        <f>IF(ISBLANK(laps_times[[#This Row],[47]]),"DNF",    rounds_cum_time[[#This Row],[46]]+laps_times[[#This Row],[47]])</f>
        <v>DNF</v>
      </c>
      <c r="BE110" s="10" t="str">
        <f>IF(ISBLANK(laps_times[[#This Row],[48]]),"DNF",    rounds_cum_time[[#This Row],[47]]+laps_times[[#This Row],[48]])</f>
        <v>DNF</v>
      </c>
      <c r="BF110" s="10" t="str">
        <f>IF(ISBLANK(laps_times[[#This Row],[49]]),"DNF",    rounds_cum_time[[#This Row],[48]]+laps_times[[#This Row],[49]])</f>
        <v>DNF</v>
      </c>
      <c r="BG110" s="10" t="str">
        <f>IF(ISBLANK(laps_times[[#This Row],[50]]),"DNF",    rounds_cum_time[[#This Row],[49]]+laps_times[[#This Row],[50]])</f>
        <v>DNF</v>
      </c>
      <c r="BH110" s="10" t="str">
        <f>IF(ISBLANK(laps_times[[#This Row],[51]]),"DNF",    rounds_cum_time[[#This Row],[50]]+laps_times[[#This Row],[51]])</f>
        <v>DNF</v>
      </c>
      <c r="BI110" s="10" t="str">
        <f>IF(ISBLANK(laps_times[[#This Row],[52]]),"DNF",    rounds_cum_time[[#This Row],[51]]+laps_times[[#This Row],[52]])</f>
        <v>DNF</v>
      </c>
      <c r="BJ110" s="10" t="str">
        <f>IF(ISBLANK(laps_times[[#This Row],[53]]),"DNF",    rounds_cum_time[[#This Row],[52]]+laps_times[[#This Row],[53]])</f>
        <v>DNF</v>
      </c>
      <c r="BK110" s="10" t="str">
        <f>IF(ISBLANK(laps_times[[#This Row],[54]]),"DNF",    rounds_cum_time[[#This Row],[53]]+laps_times[[#This Row],[54]])</f>
        <v>DNF</v>
      </c>
      <c r="BL110" s="10" t="str">
        <f>IF(ISBLANK(laps_times[[#This Row],[55]]),"DNF",    rounds_cum_time[[#This Row],[54]]+laps_times[[#This Row],[55]])</f>
        <v>DNF</v>
      </c>
      <c r="BM110" s="10" t="str">
        <f>IF(ISBLANK(laps_times[[#This Row],[56]]),"DNF",    rounds_cum_time[[#This Row],[55]]+laps_times[[#This Row],[56]])</f>
        <v>DNF</v>
      </c>
      <c r="BN110" s="10" t="str">
        <f>IF(ISBLANK(laps_times[[#This Row],[57]]),"DNF",    rounds_cum_time[[#This Row],[56]]+laps_times[[#This Row],[57]])</f>
        <v>DNF</v>
      </c>
      <c r="BO110" s="10" t="str">
        <f>IF(ISBLANK(laps_times[[#This Row],[58]]),"DNF",    rounds_cum_time[[#This Row],[57]]+laps_times[[#This Row],[58]])</f>
        <v>DNF</v>
      </c>
      <c r="BP110" s="10" t="str">
        <f>IF(ISBLANK(laps_times[[#This Row],[59]]),"DNF",    rounds_cum_time[[#This Row],[58]]+laps_times[[#This Row],[59]])</f>
        <v>DNF</v>
      </c>
      <c r="BQ110" s="10" t="str">
        <f>IF(ISBLANK(laps_times[[#This Row],[60]]),"DNF",    rounds_cum_time[[#This Row],[59]]+laps_times[[#This Row],[60]])</f>
        <v>DNF</v>
      </c>
      <c r="BR110" s="10" t="str">
        <f>IF(ISBLANK(laps_times[[#This Row],[61]]),"DNF",    rounds_cum_time[[#This Row],[60]]+laps_times[[#This Row],[61]])</f>
        <v>DNF</v>
      </c>
      <c r="BS110" s="10" t="str">
        <f>IF(ISBLANK(laps_times[[#This Row],[62]]),"DNF",    rounds_cum_time[[#This Row],[61]]+laps_times[[#This Row],[62]])</f>
        <v>DNF</v>
      </c>
      <c r="BT110" s="10" t="str">
        <f>IF(ISBLANK(laps_times[[#This Row],[63]]),"DNF",    rounds_cum_time[[#This Row],[62]]+laps_times[[#This Row],[63]])</f>
        <v>DNF</v>
      </c>
    </row>
    <row r="111" spans="2:72" x14ac:dyDescent="0.2">
      <c r="B111" s="5" t="s">
        <v>189</v>
      </c>
      <c r="C111" s="1">
        <v>108</v>
      </c>
      <c r="D111" s="1" t="s">
        <v>193</v>
      </c>
      <c r="E111" s="3">
        <v>1974</v>
      </c>
      <c r="F111" s="3" t="s">
        <v>1</v>
      </c>
      <c r="G111" s="3" t="s">
        <v>189</v>
      </c>
      <c r="H111" s="1" t="s">
        <v>91</v>
      </c>
      <c r="I111" s="6" t="s">
        <v>189</v>
      </c>
      <c r="J111" s="10">
        <f>laps_times[[#This Row],[1]]</f>
        <v>3.2694444444444446E-3</v>
      </c>
      <c r="K111" s="10">
        <f>IF(ISBLANK(laps_times[[#This Row],[2]]),"DNF",    rounds_cum_time[[#This Row],[1]]+laps_times[[#This Row],[2]])</f>
        <v>5.9597222222222222E-3</v>
      </c>
      <c r="L111" s="10">
        <f>IF(ISBLANK(laps_times[[#This Row],[3]]),"DNF",    rounds_cum_time[[#This Row],[2]]+laps_times[[#This Row],[3]])</f>
        <v>8.5732638888888889E-3</v>
      </c>
      <c r="M111" s="10">
        <f>IF(ISBLANK(laps_times[[#This Row],[4]]),"DNF",    rounds_cum_time[[#This Row],[3]]+laps_times[[#This Row],[4]])</f>
        <v>1.1320949074074074E-2</v>
      </c>
      <c r="N111" s="10">
        <f>IF(ISBLANK(laps_times[[#This Row],[5]]),"DNF",    rounds_cum_time[[#This Row],[4]]+laps_times[[#This Row],[5]])</f>
        <v>1.4089699074074074E-2</v>
      </c>
      <c r="O111" s="10">
        <f>IF(ISBLANK(laps_times[[#This Row],[6]]),"DNF",    rounds_cum_time[[#This Row],[5]]+laps_times[[#This Row],[6]])</f>
        <v>1.6875231481481481E-2</v>
      </c>
      <c r="P111" s="10">
        <f>IF(ISBLANK(laps_times[[#This Row],[7]]),"DNF",    rounds_cum_time[[#This Row],[6]]+laps_times[[#This Row],[7]])</f>
        <v>1.9548958333333331E-2</v>
      </c>
      <c r="Q111" s="10">
        <f>IF(ISBLANK(laps_times[[#This Row],[8]]),"DNF",    rounds_cum_time[[#This Row],[7]]+laps_times[[#This Row],[8]])</f>
        <v>2.2193518518518515E-2</v>
      </c>
      <c r="R111" s="10">
        <f>IF(ISBLANK(laps_times[[#This Row],[9]]),"DNF",    rounds_cum_time[[#This Row],[8]]+laps_times[[#This Row],[9]])</f>
        <v>2.4982986111111109E-2</v>
      </c>
      <c r="S111" s="10">
        <f>IF(ISBLANK(laps_times[[#This Row],[10]]),"DNF",    rounds_cum_time[[#This Row],[9]]+laps_times[[#This Row],[10]])</f>
        <v>2.781273148148148E-2</v>
      </c>
      <c r="T111" s="10">
        <f>IF(ISBLANK(laps_times[[#This Row],[11]]),"DNF",    rounds_cum_time[[#This Row],[10]]+laps_times[[#This Row],[11]])</f>
        <v>3.0634837962962961E-2</v>
      </c>
      <c r="U111" s="10">
        <f>IF(ISBLANK(laps_times[[#This Row],[12]]),"DNF",    rounds_cum_time[[#This Row],[11]]+laps_times[[#This Row],[12]])</f>
        <v>3.330659722222222E-2</v>
      </c>
      <c r="V111" s="10">
        <f>IF(ISBLANK(laps_times[[#This Row],[13]]),"DNF",    rounds_cum_time[[#This Row],[12]]+laps_times[[#This Row],[13]])</f>
        <v>3.6081712962962961E-2</v>
      </c>
      <c r="W111" s="10">
        <f>IF(ISBLANK(laps_times[[#This Row],[14]]),"DNF",    rounds_cum_time[[#This Row],[13]]+laps_times[[#This Row],[14]])</f>
        <v>3.8750694444444442E-2</v>
      </c>
      <c r="X111" s="10">
        <f>IF(ISBLANK(laps_times[[#This Row],[15]]),"DNF",    rounds_cum_time[[#This Row],[14]]+laps_times[[#This Row],[15]])</f>
        <v>4.1380208333333328E-2</v>
      </c>
      <c r="Y111" s="10">
        <f>IF(ISBLANK(laps_times[[#This Row],[16]]),"DNF",    rounds_cum_time[[#This Row],[15]]+laps_times[[#This Row],[16]])</f>
        <v>4.4050462962962958E-2</v>
      </c>
      <c r="Z111" s="10">
        <f>IF(ISBLANK(laps_times[[#This Row],[17]]),"DNF",    rounds_cum_time[[#This Row],[16]]+laps_times[[#This Row],[17]])</f>
        <v>4.6632291666666659E-2</v>
      </c>
      <c r="AA111" s="10">
        <f>IF(ISBLANK(laps_times[[#This Row],[18]]),"DNF",    rounds_cum_time[[#This Row],[17]]+laps_times[[#This Row],[18]])</f>
        <v>4.9243634259259254E-2</v>
      </c>
      <c r="AB111" s="10">
        <f>IF(ISBLANK(laps_times[[#This Row],[19]]),"DNF",    rounds_cum_time[[#This Row],[18]]+laps_times[[#This Row],[19]])</f>
        <v>5.2107523148148142E-2</v>
      </c>
      <c r="AC111" s="10">
        <f>IF(ISBLANK(laps_times[[#This Row],[20]]),"DNF",    rounds_cum_time[[#This Row],[19]]+laps_times[[#This Row],[20]])</f>
        <v>5.489444444444444E-2</v>
      </c>
      <c r="AD111" s="10">
        <f>IF(ISBLANK(laps_times[[#This Row],[21]]),"DNF",    rounds_cum_time[[#This Row],[20]]+laps_times[[#This Row],[21]])</f>
        <v>5.7733101851851848E-2</v>
      </c>
      <c r="AE111" s="10">
        <f>IF(ISBLANK(laps_times[[#This Row],[22]]),"DNF",    rounds_cum_time[[#This Row],[21]]+laps_times[[#This Row],[22]])</f>
        <v>6.0470370370370369E-2</v>
      </c>
      <c r="AF111" s="10">
        <f>IF(ISBLANK(laps_times[[#This Row],[23]]),"DNF",    rounds_cum_time[[#This Row],[22]]+laps_times[[#This Row],[23]])</f>
        <v>6.3306597222222219E-2</v>
      </c>
      <c r="AG111" s="10">
        <f>IF(ISBLANK(laps_times[[#This Row],[24]]),"DNF",    rounds_cum_time[[#This Row],[23]]+laps_times[[#This Row],[24]])</f>
        <v>6.6178587962962956E-2</v>
      </c>
      <c r="AH111" s="10">
        <f>IF(ISBLANK(laps_times[[#This Row],[25]]),"DNF",    rounds_cum_time[[#This Row],[24]]+laps_times[[#This Row],[25]])</f>
        <v>6.9109490740740728E-2</v>
      </c>
      <c r="AI111" s="10">
        <f>IF(ISBLANK(laps_times[[#This Row],[26]]),"DNF",    rounds_cum_time[[#This Row],[25]]+laps_times[[#This Row],[26]])</f>
        <v>7.2045138888888874E-2</v>
      </c>
      <c r="AJ111" s="10">
        <f>IF(ISBLANK(laps_times[[#This Row],[27]]),"DNF",    rounds_cum_time[[#This Row],[26]]+laps_times[[#This Row],[27]])</f>
        <v>7.5024421296296287E-2</v>
      </c>
      <c r="AK111" s="10">
        <f>IF(ISBLANK(laps_times[[#This Row],[28]]),"DNF",    rounds_cum_time[[#This Row],[27]]+laps_times[[#This Row],[28]])</f>
        <v>7.802997685185184E-2</v>
      </c>
      <c r="AL111" s="10">
        <f>IF(ISBLANK(laps_times[[#This Row],[29]]),"DNF",    rounds_cum_time[[#This Row],[28]]+laps_times[[#This Row],[29]])</f>
        <v>8.1031944444444434E-2</v>
      </c>
      <c r="AM111" s="10">
        <f>IF(ISBLANK(laps_times[[#This Row],[30]]),"DNF",    rounds_cum_time[[#This Row],[29]]+laps_times[[#This Row],[30]])</f>
        <v>8.4155208333333328E-2</v>
      </c>
      <c r="AN111" s="10">
        <f>IF(ISBLANK(laps_times[[#This Row],[31]]),"DNF",    rounds_cum_time[[#This Row],[30]]+laps_times[[#This Row],[31]])</f>
        <v>8.7290624999999997E-2</v>
      </c>
      <c r="AO111" s="10">
        <f>IF(ISBLANK(laps_times[[#This Row],[32]]),"DNF",    rounds_cum_time[[#This Row],[31]]+laps_times[[#This Row],[32]])</f>
        <v>9.0367476851851841E-2</v>
      </c>
      <c r="AP111" s="10">
        <f>IF(ISBLANK(laps_times[[#This Row],[33]]),"DNF",    rounds_cum_time[[#This Row],[32]]+laps_times[[#This Row],[33]])</f>
        <v>9.3472222222222207E-2</v>
      </c>
      <c r="AQ111" s="10">
        <f>IF(ISBLANK(laps_times[[#This Row],[34]]),"DNF",    rounds_cum_time[[#This Row],[33]]+laps_times[[#This Row],[34]])</f>
        <v>9.7123148148148139E-2</v>
      </c>
      <c r="AR111" s="10">
        <f>IF(ISBLANK(laps_times[[#This Row],[35]]),"DNF",    rounds_cum_time[[#This Row],[34]]+laps_times[[#This Row],[35]])</f>
        <v>0.10069803240740739</v>
      </c>
      <c r="AS111" s="10">
        <f>IF(ISBLANK(laps_times[[#This Row],[36]]),"DNF",    rounds_cum_time[[#This Row],[35]]+laps_times[[#This Row],[36]])</f>
        <v>0.10367604166666665</v>
      </c>
      <c r="AT111" s="10">
        <f>IF(ISBLANK(laps_times[[#This Row],[37]]),"DNF",    rounds_cum_time[[#This Row],[36]]+laps_times[[#This Row],[37]])</f>
        <v>0.10686655092592591</v>
      </c>
      <c r="AU111" s="10">
        <f>IF(ISBLANK(laps_times[[#This Row],[38]]),"DNF",    rounds_cum_time[[#This Row],[37]]+laps_times[[#This Row],[38]])</f>
        <v>0.11043553240740739</v>
      </c>
      <c r="AV111" s="10">
        <f>IF(ISBLANK(laps_times[[#This Row],[39]]),"DNF",    rounds_cum_time[[#This Row],[38]]+laps_times[[#This Row],[39]])</f>
        <v>0.11369699074074072</v>
      </c>
      <c r="AW111" s="10">
        <f>IF(ISBLANK(laps_times[[#This Row],[40]]),"DNF",    rounds_cum_time[[#This Row],[39]]+laps_times[[#This Row],[40]])</f>
        <v>0.11705462962962961</v>
      </c>
      <c r="AX111" s="10" t="str">
        <f>IF(ISBLANK(laps_times[[#This Row],[41]]),"DNF",    rounds_cum_time[[#This Row],[40]]+laps_times[[#This Row],[41]])</f>
        <v>DNF</v>
      </c>
      <c r="AY111" s="10" t="str">
        <f>IF(ISBLANK(laps_times[[#This Row],[42]]),"DNF",    rounds_cum_time[[#This Row],[41]]+laps_times[[#This Row],[42]])</f>
        <v>DNF</v>
      </c>
      <c r="AZ111" s="10" t="str">
        <f>IF(ISBLANK(laps_times[[#This Row],[43]]),"DNF",    rounds_cum_time[[#This Row],[42]]+laps_times[[#This Row],[43]])</f>
        <v>DNF</v>
      </c>
      <c r="BA111" s="10" t="str">
        <f>IF(ISBLANK(laps_times[[#This Row],[44]]),"DNF",    rounds_cum_time[[#This Row],[43]]+laps_times[[#This Row],[44]])</f>
        <v>DNF</v>
      </c>
      <c r="BB111" s="10" t="str">
        <f>IF(ISBLANK(laps_times[[#This Row],[45]]),"DNF",    rounds_cum_time[[#This Row],[44]]+laps_times[[#This Row],[45]])</f>
        <v>DNF</v>
      </c>
      <c r="BC111" s="10" t="str">
        <f>IF(ISBLANK(laps_times[[#This Row],[46]]),"DNF",    rounds_cum_time[[#This Row],[45]]+laps_times[[#This Row],[46]])</f>
        <v>DNF</v>
      </c>
      <c r="BD111" s="10" t="str">
        <f>IF(ISBLANK(laps_times[[#This Row],[47]]),"DNF",    rounds_cum_time[[#This Row],[46]]+laps_times[[#This Row],[47]])</f>
        <v>DNF</v>
      </c>
      <c r="BE111" s="10" t="str">
        <f>IF(ISBLANK(laps_times[[#This Row],[48]]),"DNF",    rounds_cum_time[[#This Row],[47]]+laps_times[[#This Row],[48]])</f>
        <v>DNF</v>
      </c>
      <c r="BF111" s="10" t="str">
        <f>IF(ISBLANK(laps_times[[#This Row],[49]]),"DNF",    rounds_cum_time[[#This Row],[48]]+laps_times[[#This Row],[49]])</f>
        <v>DNF</v>
      </c>
      <c r="BG111" s="10" t="str">
        <f>IF(ISBLANK(laps_times[[#This Row],[50]]),"DNF",    rounds_cum_time[[#This Row],[49]]+laps_times[[#This Row],[50]])</f>
        <v>DNF</v>
      </c>
      <c r="BH111" s="10" t="str">
        <f>IF(ISBLANK(laps_times[[#This Row],[51]]),"DNF",    rounds_cum_time[[#This Row],[50]]+laps_times[[#This Row],[51]])</f>
        <v>DNF</v>
      </c>
      <c r="BI111" s="10" t="str">
        <f>IF(ISBLANK(laps_times[[#This Row],[52]]),"DNF",    rounds_cum_time[[#This Row],[51]]+laps_times[[#This Row],[52]])</f>
        <v>DNF</v>
      </c>
      <c r="BJ111" s="10" t="str">
        <f>IF(ISBLANK(laps_times[[#This Row],[53]]),"DNF",    rounds_cum_time[[#This Row],[52]]+laps_times[[#This Row],[53]])</f>
        <v>DNF</v>
      </c>
      <c r="BK111" s="10" t="str">
        <f>IF(ISBLANK(laps_times[[#This Row],[54]]),"DNF",    rounds_cum_time[[#This Row],[53]]+laps_times[[#This Row],[54]])</f>
        <v>DNF</v>
      </c>
      <c r="BL111" s="10" t="str">
        <f>IF(ISBLANK(laps_times[[#This Row],[55]]),"DNF",    rounds_cum_time[[#This Row],[54]]+laps_times[[#This Row],[55]])</f>
        <v>DNF</v>
      </c>
      <c r="BM111" s="10" t="str">
        <f>IF(ISBLANK(laps_times[[#This Row],[56]]),"DNF",    rounds_cum_time[[#This Row],[55]]+laps_times[[#This Row],[56]])</f>
        <v>DNF</v>
      </c>
      <c r="BN111" s="10" t="str">
        <f>IF(ISBLANK(laps_times[[#This Row],[57]]),"DNF",    rounds_cum_time[[#This Row],[56]]+laps_times[[#This Row],[57]])</f>
        <v>DNF</v>
      </c>
      <c r="BO111" s="10" t="str">
        <f>IF(ISBLANK(laps_times[[#This Row],[58]]),"DNF",    rounds_cum_time[[#This Row],[57]]+laps_times[[#This Row],[58]])</f>
        <v>DNF</v>
      </c>
      <c r="BP111" s="10" t="str">
        <f>IF(ISBLANK(laps_times[[#This Row],[59]]),"DNF",    rounds_cum_time[[#This Row],[58]]+laps_times[[#This Row],[59]])</f>
        <v>DNF</v>
      </c>
      <c r="BQ111" s="10" t="str">
        <f>IF(ISBLANK(laps_times[[#This Row],[60]]),"DNF",    rounds_cum_time[[#This Row],[59]]+laps_times[[#This Row],[60]])</f>
        <v>DNF</v>
      </c>
      <c r="BR111" s="10" t="str">
        <f>IF(ISBLANK(laps_times[[#This Row],[61]]),"DNF",    rounds_cum_time[[#This Row],[60]]+laps_times[[#This Row],[61]])</f>
        <v>DNF</v>
      </c>
      <c r="BS111" s="10" t="str">
        <f>IF(ISBLANK(laps_times[[#This Row],[62]]),"DNF",    rounds_cum_time[[#This Row],[61]]+laps_times[[#This Row],[62]])</f>
        <v>DNF</v>
      </c>
      <c r="BT111" s="10" t="str">
        <f>IF(ISBLANK(laps_times[[#This Row],[63]]),"DNF",    rounds_cum_time[[#This Row],[62]]+laps_times[[#This Row],[63]])</f>
        <v>DNF</v>
      </c>
    </row>
    <row r="112" spans="2:72" x14ac:dyDescent="0.2">
      <c r="B112" s="5" t="s">
        <v>189</v>
      </c>
      <c r="C112" s="1">
        <v>76</v>
      </c>
      <c r="D112" s="1" t="s">
        <v>194</v>
      </c>
      <c r="E112" s="3">
        <v>1977</v>
      </c>
      <c r="F112" s="3" t="s">
        <v>8</v>
      </c>
      <c r="G112" s="3" t="s">
        <v>189</v>
      </c>
      <c r="H112" s="1" t="s">
        <v>196</v>
      </c>
      <c r="I112" s="6" t="s">
        <v>189</v>
      </c>
      <c r="J112" s="10">
        <f>laps_times[[#This Row],[1]]</f>
        <v>2.7494212962962962E-3</v>
      </c>
      <c r="K112" s="10">
        <f>IF(ISBLANK(laps_times[[#This Row],[2]]),"DNF",    rounds_cum_time[[#This Row],[1]]+laps_times[[#This Row],[2]])</f>
        <v>5.1078703703703703E-3</v>
      </c>
      <c r="L112" s="10">
        <f>IF(ISBLANK(laps_times[[#This Row],[3]]),"DNF",    rounds_cum_time[[#This Row],[2]]+laps_times[[#This Row],[3]])</f>
        <v>7.475578703703703E-3</v>
      </c>
      <c r="M112" s="10">
        <f>IF(ISBLANK(laps_times[[#This Row],[4]]),"DNF",    rounds_cum_time[[#This Row],[3]]+laps_times[[#This Row],[4]])</f>
        <v>9.8407407407407402E-3</v>
      </c>
      <c r="N112" s="10">
        <f>IF(ISBLANK(laps_times[[#This Row],[5]]),"DNF",    rounds_cum_time[[#This Row],[4]]+laps_times[[#This Row],[5]])</f>
        <v>1.2206481481481481E-2</v>
      </c>
      <c r="O112" s="10">
        <f>IF(ISBLANK(laps_times[[#This Row],[6]]),"DNF",    rounds_cum_time[[#This Row],[5]]+laps_times[[#This Row],[6]])</f>
        <v>1.4580671296296296E-2</v>
      </c>
      <c r="P112" s="10">
        <f>IF(ISBLANK(laps_times[[#This Row],[7]]),"DNF",    rounds_cum_time[[#This Row],[6]]+laps_times[[#This Row],[7]])</f>
        <v>1.6935995370370369E-2</v>
      </c>
      <c r="Q112" s="10">
        <f>IF(ISBLANK(laps_times[[#This Row],[8]]),"DNF",    rounds_cum_time[[#This Row],[7]]+laps_times[[#This Row],[8]])</f>
        <v>1.9351504629629628E-2</v>
      </c>
      <c r="R112" s="10">
        <f>IF(ISBLANK(laps_times[[#This Row],[9]]),"DNF",    rounds_cum_time[[#This Row],[8]]+laps_times[[#This Row],[9]])</f>
        <v>2.1712731481481479E-2</v>
      </c>
      <c r="S112" s="10">
        <f>IF(ISBLANK(laps_times[[#This Row],[10]]),"DNF",    rounds_cum_time[[#This Row],[9]]+laps_times[[#This Row],[10]])</f>
        <v>2.4086805555555552E-2</v>
      </c>
      <c r="T112" s="10">
        <f>IF(ISBLANK(laps_times[[#This Row],[11]]),"DNF",    rounds_cum_time[[#This Row],[10]]+laps_times[[#This Row],[11]])</f>
        <v>2.6444675925925924E-2</v>
      </c>
      <c r="U112" s="10">
        <f>IF(ISBLANK(laps_times[[#This Row],[12]]),"DNF",    rounds_cum_time[[#This Row],[11]]+laps_times[[#This Row],[12]])</f>
        <v>2.8958680555555553E-2</v>
      </c>
      <c r="V112" s="10">
        <f>IF(ISBLANK(laps_times[[#This Row],[13]]),"DNF",    rounds_cum_time[[#This Row],[12]]+laps_times[[#This Row],[13]])</f>
        <v>3.1325925925925924E-2</v>
      </c>
      <c r="W112" s="10">
        <f>IF(ISBLANK(laps_times[[#This Row],[14]]),"DNF",    rounds_cum_time[[#This Row],[13]]+laps_times[[#This Row],[14]])</f>
        <v>3.3674537037037038E-2</v>
      </c>
      <c r="X112" s="10">
        <f>IF(ISBLANK(laps_times[[#This Row],[15]]),"DNF",    rounds_cum_time[[#This Row],[14]]+laps_times[[#This Row],[15]])</f>
        <v>3.6018634259259261E-2</v>
      </c>
      <c r="Y112" s="10">
        <f>IF(ISBLANK(laps_times[[#This Row],[16]]),"DNF",    rounds_cum_time[[#This Row],[15]]+laps_times[[#This Row],[16]])</f>
        <v>3.8368402777777783E-2</v>
      </c>
      <c r="Z112" s="10">
        <f>IF(ISBLANK(laps_times[[#This Row],[17]]),"DNF",    rounds_cum_time[[#This Row],[16]]+laps_times[[#This Row],[17]])</f>
        <v>4.0689120370370375E-2</v>
      </c>
      <c r="AA112" s="10">
        <f>IF(ISBLANK(laps_times[[#This Row],[18]]),"DNF",    rounds_cum_time[[#This Row],[17]]+laps_times[[#This Row],[18]])</f>
        <v>4.3003935185185194E-2</v>
      </c>
      <c r="AB112" s="10">
        <f>IF(ISBLANK(laps_times[[#This Row],[19]]),"DNF",    rounds_cum_time[[#This Row],[18]]+laps_times[[#This Row],[19]])</f>
        <v>4.5361921296296306E-2</v>
      </c>
      <c r="AC112" s="10">
        <f>IF(ISBLANK(laps_times[[#This Row],[20]]),"DNF",    rounds_cum_time[[#This Row],[19]]+laps_times[[#This Row],[20]])</f>
        <v>4.774965277777779E-2</v>
      </c>
      <c r="AD112" s="10">
        <f>IF(ISBLANK(laps_times[[#This Row],[21]]),"DNF",    rounds_cum_time[[#This Row],[20]]+laps_times[[#This Row],[21]])</f>
        <v>5.0103703703703713E-2</v>
      </c>
      <c r="AE112" s="10">
        <f>IF(ISBLANK(laps_times[[#This Row],[22]]),"DNF",    rounds_cum_time[[#This Row],[21]]+laps_times[[#This Row],[22]])</f>
        <v>5.2464004629629642E-2</v>
      </c>
      <c r="AF112" s="10">
        <f>IF(ISBLANK(laps_times[[#This Row],[23]]),"DNF",    rounds_cum_time[[#This Row],[22]]+laps_times[[#This Row],[23]])</f>
        <v>5.48576388888889E-2</v>
      </c>
      <c r="AG112" s="10">
        <f>IF(ISBLANK(laps_times[[#This Row],[24]]),"DNF",    rounds_cum_time[[#This Row],[23]]+laps_times[[#This Row],[24]])</f>
        <v>5.7197222222222233E-2</v>
      </c>
      <c r="AH112" s="10">
        <f>IF(ISBLANK(laps_times[[#This Row],[25]]),"DNF",    rounds_cum_time[[#This Row],[24]]+laps_times[[#This Row],[25]])</f>
        <v>5.9556712962962971E-2</v>
      </c>
      <c r="AI112" s="10">
        <f>IF(ISBLANK(laps_times[[#This Row],[26]]),"DNF",    rounds_cum_time[[#This Row],[25]]+laps_times[[#This Row],[26]])</f>
        <v>6.1972916666666676E-2</v>
      </c>
      <c r="AJ112" s="10">
        <f>IF(ISBLANK(laps_times[[#This Row],[27]]),"DNF",    rounds_cum_time[[#This Row],[26]]+laps_times[[#This Row],[27]])</f>
        <v>6.4386574074074082E-2</v>
      </c>
      <c r="AK112" s="10">
        <f>IF(ISBLANK(laps_times[[#This Row],[28]]),"DNF",    rounds_cum_time[[#This Row],[27]]+laps_times[[#This Row],[28]])</f>
        <v>6.6772337962962974E-2</v>
      </c>
      <c r="AL112" s="10">
        <f>IF(ISBLANK(laps_times[[#This Row],[29]]),"DNF",    rounds_cum_time[[#This Row],[28]]+laps_times[[#This Row],[29]])</f>
        <v>6.9311921296296305E-2</v>
      </c>
      <c r="AM112" s="10">
        <f>IF(ISBLANK(laps_times[[#This Row],[30]]),"DNF",    rounds_cum_time[[#This Row],[29]]+laps_times[[#This Row],[30]])</f>
        <v>7.1803240740740751E-2</v>
      </c>
      <c r="AN112" s="10">
        <f>IF(ISBLANK(laps_times[[#This Row],[31]]),"DNF",    rounds_cum_time[[#This Row],[30]]+laps_times[[#This Row],[31]])</f>
        <v>7.4335648148148165E-2</v>
      </c>
      <c r="AO112" s="10">
        <f>IF(ISBLANK(laps_times[[#This Row],[32]]),"DNF",    rounds_cum_time[[#This Row],[31]]+laps_times[[#This Row],[32]])</f>
        <v>7.6941666666666686E-2</v>
      </c>
      <c r="AP112" s="10">
        <f>IF(ISBLANK(laps_times[[#This Row],[33]]),"DNF",    rounds_cum_time[[#This Row],[32]]+laps_times[[#This Row],[33]])</f>
        <v>7.9936805555555573E-2</v>
      </c>
      <c r="AQ112" s="10">
        <f>IF(ISBLANK(laps_times[[#This Row],[34]]),"DNF",    rounds_cum_time[[#This Row],[33]]+laps_times[[#This Row],[34]])</f>
        <v>8.2602314814814837E-2</v>
      </c>
      <c r="AR112" s="10">
        <f>IF(ISBLANK(laps_times[[#This Row],[35]]),"DNF",    rounds_cum_time[[#This Row],[34]]+laps_times[[#This Row],[35]])</f>
        <v>8.5255902777777795E-2</v>
      </c>
      <c r="AS112" s="10">
        <f>IF(ISBLANK(laps_times[[#This Row],[36]]),"DNF",    rounds_cum_time[[#This Row],[35]]+laps_times[[#This Row],[36]])</f>
        <v>8.8068171296296308E-2</v>
      </c>
      <c r="AT112" s="10">
        <f>IF(ISBLANK(laps_times[[#This Row],[37]]),"DNF",    rounds_cum_time[[#This Row],[36]]+laps_times[[#This Row],[37]])</f>
        <v>9.0782523148148164E-2</v>
      </c>
      <c r="AU112" s="10">
        <f>IF(ISBLANK(laps_times[[#This Row],[38]]),"DNF",    rounds_cum_time[[#This Row],[37]]+laps_times[[#This Row],[38]])</f>
        <v>9.3506481481481496E-2</v>
      </c>
      <c r="AV112" s="10">
        <f>IF(ISBLANK(laps_times[[#This Row],[39]]),"DNF",    rounds_cum_time[[#This Row],[38]]+laps_times[[#This Row],[39]])</f>
        <v>9.6547222222222243E-2</v>
      </c>
      <c r="AW112" s="10">
        <f>IF(ISBLANK(laps_times[[#This Row],[40]]),"DNF",    rounds_cum_time[[#This Row],[39]]+laps_times[[#This Row],[40]])</f>
        <v>9.9096643518518546E-2</v>
      </c>
      <c r="AX112" s="10" t="str">
        <f>IF(ISBLANK(laps_times[[#This Row],[41]]),"DNF",    rounds_cum_time[[#This Row],[40]]+laps_times[[#This Row],[41]])</f>
        <v>DNF</v>
      </c>
      <c r="AY112" s="10" t="str">
        <f>IF(ISBLANK(laps_times[[#This Row],[42]]),"DNF",    rounds_cum_time[[#This Row],[41]]+laps_times[[#This Row],[42]])</f>
        <v>DNF</v>
      </c>
      <c r="AZ112" s="10" t="str">
        <f>IF(ISBLANK(laps_times[[#This Row],[43]]),"DNF",    rounds_cum_time[[#This Row],[42]]+laps_times[[#This Row],[43]])</f>
        <v>DNF</v>
      </c>
      <c r="BA112" s="10" t="str">
        <f>IF(ISBLANK(laps_times[[#This Row],[44]]),"DNF",    rounds_cum_time[[#This Row],[43]]+laps_times[[#This Row],[44]])</f>
        <v>DNF</v>
      </c>
      <c r="BB112" s="10" t="str">
        <f>IF(ISBLANK(laps_times[[#This Row],[45]]),"DNF",    rounds_cum_time[[#This Row],[44]]+laps_times[[#This Row],[45]])</f>
        <v>DNF</v>
      </c>
      <c r="BC112" s="10" t="str">
        <f>IF(ISBLANK(laps_times[[#This Row],[46]]),"DNF",    rounds_cum_time[[#This Row],[45]]+laps_times[[#This Row],[46]])</f>
        <v>DNF</v>
      </c>
      <c r="BD112" s="10" t="str">
        <f>IF(ISBLANK(laps_times[[#This Row],[47]]),"DNF",    rounds_cum_time[[#This Row],[46]]+laps_times[[#This Row],[47]])</f>
        <v>DNF</v>
      </c>
      <c r="BE112" s="10" t="str">
        <f>IF(ISBLANK(laps_times[[#This Row],[48]]),"DNF",    rounds_cum_time[[#This Row],[47]]+laps_times[[#This Row],[48]])</f>
        <v>DNF</v>
      </c>
      <c r="BF112" s="10" t="str">
        <f>IF(ISBLANK(laps_times[[#This Row],[49]]),"DNF",    rounds_cum_time[[#This Row],[48]]+laps_times[[#This Row],[49]])</f>
        <v>DNF</v>
      </c>
      <c r="BG112" s="10" t="str">
        <f>IF(ISBLANK(laps_times[[#This Row],[50]]),"DNF",    rounds_cum_time[[#This Row],[49]]+laps_times[[#This Row],[50]])</f>
        <v>DNF</v>
      </c>
      <c r="BH112" s="10" t="str">
        <f>IF(ISBLANK(laps_times[[#This Row],[51]]),"DNF",    rounds_cum_time[[#This Row],[50]]+laps_times[[#This Row],[51]])</f>
        <v>DNF</v>
      </c>
      <c r="BI112" s="10" t="str">
        <f>IF(ISBLANK(laps_times[[#This Row],[52]]),"DNF",    rounds_cum_time[[#This Row],[51]]+laps_times[[#This Row],[52]])</f>
        <v>DNF</v>
      </c>
      <c r="BJ112" s="10" t="str">
        <f>IF(ISBLANK(laps_times[[#This Row],[53]]),"DNF",    rounds_cum_time[[#This Row],[52]]+laps_times[[#This Row],[53]])</f>
        <v>DNF</v>
      </c>
      <c r="BK112" s="10" t="str">
        <f>IF(ISBLANK(laps_times[[#This Row],[54]]),"DNF",    rounds_cum_time[[#This Row],[53]]+laps_times[[#This Row],[54]])</f>
        <v>DNF</v>
      </c>
      <c r="BL112" s="10" t="str">
        <f>IF(ISBLANK(laps_times[[#This Row],[55]]),"DNF",    rounds_cum_time[[#This Row],[54]]+laps_times[[#This Row],[55]])</f>
        <v>DNF</v>
      </c>
      <c r="BM112" s="10" t="str">
        <f>IF(ISBLANK(laps_times[[#This Row],[56]]),"DNF",    rounds_cum_time[[#This Row],[55]]+laps_times[[#This Row],[56]])</f>
        <v>DNF</v>
      </c>
      <c r="BN112" s="10" t="str">
        <f>IF(ISBLANK(laps_times[[#This Row],[57]]),"DNF",    rounds_cum_time[[#This Row],[56]]+laps_times[[#This Row],[57]])</f>
        <v>DNF</v>
      </c>
      <c r="BO112" s="10" t="str">
        <f>IF(ISBLANK(laps_times[[#This Row],[58]]),"DNF",    rounds_cum_time[[#This Row],[57]]+laps_times[[#This Row],[58]])</f>
        <v>DNF</v>
      </c>
      <c r="BP112" s="10" t="str">
        <f>IF(ISBLANK(laps_times[[#This Row],[59]]),"DNF",    rounds_cum_time[[#This Row],[58]]+laps_times[[#This Row],[59]])</f>
        <v>DNF</v>
      </c>
      <c r="BQ112" s="10" t="str">
        <f>IF(ISBLANK(laps_times[[#This Row],[60]]),"DNF",    rounds_cum_time[[#This Row],[59]]+laps_times[[#This Row],[60]])</f>
        <v>DNF</v>
      </c>
      <c r="BR112" s="10" t="str">
        <f>IF(ISBLANK(laps_times[[#This Row],[61]]),"DNF",    rounds_cum_time[[#This Row],[60]]+laps_times[[#This Row],[61]])</f>
        <v>DNF</v>
      </c>
      <c r="BS112" s="10" t="str">
        <f>IF(ISBLANK(laps_times[[#This Row],[62]]),"DNF",    rounds_cum_time[[#This Row],[61]]+laps_times[[#This Row],[62]])</f>
        <v>DNF</v>
      </c>
      <c r="BT112" s="10" t="str">
        <f>IF(ISBLANK(laps_times[[#This Row],[63]]),"DNF",    rounds_cum_time[[#This Row],[62]]+laps_times[[#This Row],[63]])</f>
        <v>DNF</v>
      </c>
    </row>
    <row r="113" spans="2:72" x14ac:dyDescent="0.2">
      <c r="B113" s="5" t="s">
        <v>189</v>
      </c>
      <c r="C113" s="1">
        <v>56</v>
      </c>
      <c r="D113" s="1" t="s">
        <v>195</v>
      </c>
      <c r="E113" s="3">
        <v>1962</v>
      </c>
      <c r="F113" s="3" t="s">
        <v>38</v>
      </c>
      <c r="G113" s="3" t="s">
        <v>189</v>
      </c>
      <c r="H113" s="1" t="s">
        <v>197</v>
      </c>
      <c r="I113" s="6" t="s">
        <v>189</v>
      </c>
      <c r="J113" s="10">
        <f>laps_times[[#This Row],[1]]</f>
        <v>2.7230324074074071E-3</v>
      </c>
      <c r="K113" s="10">
        <f>IF(ISBLANK(laps_times[[#This Row],[2]]),"DNF",    rounds_cum_time[[#This Row],[1]]+laps_times[[#This Row],[2]])</f>
        <v>4.9744212962962962E-3</v>
      </c>
      <c r="L113" s="10">
        <f>IF(ISBLANK(laps_times[[#This Row],[3]]),"DNF",    rounds_cum_time[[#This Row],[2]]+laps_times[[#This Row],[3]])</f>
        <v>7.232986111111111E-3</v>
      </c>
      <c r="M113" s="10">
        <f>IF(ISBLANK(laps_times[[#This Row],[4]]),"DNF",    rounds_cum_time[[#This Row],[3]]+laps_times[[#This Row],[4]])</f>
        <v>9.5331018518518516E-3</v>
      </c>
      <c r="N113" s="10">
        <f>IF(ISBLANK(laps_times[[#This Row],[5]]),"DNF",    rounds_cum_time[[#This Row],[4]]+laps_times[[#This Row],[5]])</f>
        <v>1.1823958333333334E-2</v>
      </c>
      <c r="O113" s="10">
        <f>IF(ISBLANK(laps_times[[#This Row],[6]]),"DNF",    rounds_cum_time[[#This Row],[5]]+laps_times[[#This Row],[6]])</f>
        <v>1.4095833333333333E-2</v>
      </c>
      <c r="P113" s="10">
        <f>IF(ISBLANK(laps_times[[#This Row],[7]]),"DNF",    rounds_cum_time[[#This Row],[6]]+laps_times[[#This Row],[7]])</f>
        <v>1.6351504629629629E-2</v>
      </c>
      <c r="Q113" s="10">
        <f>IF(ISBLANK(laps_times[[#This Row],[8]]),"DNF",    rounds_cum_time[[#This Row],[7]]+laps_times[[#This Row],[8]])</f>
        <v>1.8599652777777777E-2</v>
      </c>
      <c r="R113" s="10">
        <f>IF(ISBLANK(laps_times[[#This Row],[9]]),"DNF",    rounds_cum_time[[#This Row],[8]]+laps_times[[#This Row],[9]])</f>
        <v>2.0890624999999999E-2</v>
      </c>
      <c r="S113" s="10">
        <f>IF(ISBLANK(laps_times[[#This Row],[10]]),"DNF",    rounds_cum_time[[#This Row],[9]]+laps_times[[#This Row],[10]])</f>
        <v>2.3212152777777776E-2</v>
      </c>
      <c r="T113" s="10">
        <f>IF(ISBLANK(laps_times[[#This Row],[11]]),"DNF",    rounds_cum_time[[#This Row],[10]]+laps_times[[#This Row],[11]])</f>
        <v>2.5490856481481479E-2</v>
      </c>
      <c r="U113" s="10">
        <f>IF(ISBLANK(laps_times[[#This Row],[12]]),"DNF",    rounds_cum_time[[#This Row],[11]]+laps_times[[#This Row],[12]])</f>
        <v>2.7762268518518516E-2</v>
      </c>
      <c r="V113" s="10">
        <f>IF(ISBLANK(laps_times[[#This Row],[13]]),"DNF",    rounds_cum_time[[#This Row],[12]]+laps_times[[#This Row],[13]])</f>
        <v>3.0027546296296295E-2</v>
      </c>
      <c r="W113" s="10">
        <f>IF(ISBLANK(laps_times[[#This Row],[14]]),"DNF",    rounds_cum_time[[#This Row],[13]]+laps_times[[#This Row],[14]])</f>
        <v>3.2295833333333329E-2</v>
      </c>
      <c r="X113" s="10">
        <f>IF(ISBLANK(laps_times[[#This Row],[15]]),"DNF",    rounds_cum_time[[#This Row],[14]]+laps_times[[#This Row],[15]])</f>
        <v>3.4573495370370369E-2</v>
      </c>
      <c r="Y113" s="10">
        <f>IF(ISBLANK(laps_times[[#This Row],[16]]),"DNF",    rounds_cum_time[[#This Row],[15]]+laps_times[[#This Row],[16]])</f>
        <v>3.6826736111111112E-2</v>
      </c>
      <c r="Z113" s="10">
        <f>IF(ISBLANK(laps_times[[#This Row],[17]]),"DNF",    rounds_cum_time[[#This Row],[16]]+laps_times[[#This Row],[17]])</f>
        <v>3.8962847222222222E-2</v>
      </c>
      <c r="AA113" s="10">
        <f>IF(ISBLANK(laps_times[[#This Row],[18]]),"DNF",    rounds_cum_time[[#This Row],[17]]+laps_times[[#This Row],[18]])</f>
        <v>4.1200231481481484E-2</v>
      </c>
      <c r="AB113" s="10">
        <f>IF(ISBLANK(laps_times[[#This Row],[19]]),"DNF",    rounds_cum_time[[#This Row],[18]]+laps_times[[#This Row],[19]])</f>
        <v>4.3455324074074077E-2</v>
      </c>
      <c r="AC113" s="10">
        <f>IF(ISBLANK(laps_times[[#This Row],[20]]),"DNF",    rounds_cum_time[[#This Row],[19]]+laps_times[[#This Row],[20]])</f>
        <v>4.5728125000000001E-2</v>
      </c>
      <c r="AD113" s="10">
        <f>IF(ISBLANK(laps_times[[#This Row],[21]]),"DNF",    rounds_cum_time[[#This Row],[20]]+laps_times[[#This Row],[21]])</f>
        <v>4.8047916666666669E-2</v>
      </c>
      <c r="AE113" s="10">
        <f>IF(ISBLANK(laps_times[[#This Row],[22]]),"DNF",    rounds_cum_time[[#This Row],[21]]+laps_times[[#This Row],[22]])</f>
        <v>5.0407870370370374E-2</v>
      </c>
      <c r="AF113" s="10">
        <f>IF(ISBLANK(laps_times[[#This Row],[23]]),"DNF",    rounds_cum_time[[#This Row],[22]]+laps_times[[#This Row],[23]])</f>
        <v>5.2812847222222223E-2</v>
      </c>
      <c r="AG113" s="10">
        <f>IF(ISBLANK(laps_times[[#This Row],[24]]),"DNF",    rounds_cum_time[[#This Row],[23]]+laps_times[[#This Row],[24]])</f>
        <v>5.5213888888888889E-2</v>
      </c>
      <c r="AH113" s="10">
        <f>IF(ISBLANK(laps_times[[#This Row],[25]]),"DNF",    rounds_cum_time[[#This Row],[24]]+laps_times[[#This Row],[25]])</f>
        <v>5.7615740740740738E-2</v>
      </c>
      <c r="AI113" s="10">
        <f>IF(ISBLANK(laps_times[[#This Row],[26]]),"DNF",    rounds_cum_time[[#This Row],[25]]+laps_times[[#This Row],[26]])</f>
        <v>6.0092245370370369E-2</v>
      </c>
      <c r="AJ113" s="10">
        <f>IF(ISBLANK(laps_times[[#This Row],[27]]),"DNF",    rounds_cum_time[[#This Row],[26]]+laps_times[[#This Row],[27]])</f>
        <v>6.2525694444444446E-2</v>
      </c>
      <c r="AK113" s="10">
        <f>IF(ISBLANK(laps_times[[#This Row],[28]]),"DNF",    rounds_cum_time[[#This Row],[27]]+laps_times[[#This Row],[28]])</f>
        <v>6.5032638888888897E-2</v>
      </c>
      <c r="AL113" s="10" t="str">
        <f>IF(ISBLANK(laps_times[[#This Row],[29]]),"DNF",    rounds_cum_time[[#This Row],[28]]+laps_times[[#This Row],[29]])</f>
        <v>DNF</v>
      </c>
      <c r="AM113" s="10" t="str">
        <f>IF(ISBLANK(laps_times[[#This Row],[30]]),"DNF",    rounds_cum_time[[#This Row],[29]]+laps_times[[#This Row],[30]])</f>
        <v>DNF</v>
      </c>
      <c r="AN113" s="10" t="str">
        <f>IF(ISBLANK(laps_times[[#This Row],[31]]),"DNF",    rounds_cum_time[[#This Row],[30]]+laps_times[[#This Row],[31]])</f>
        <v>DNF</v>
      </c>
      <c r="AO113" s="10" t="str">
        <f>IF(ISBLANK(laps_times[[#This Row],[32]]),"DNF",    rounds_cum_time[[#This Row],[31]]+laps_times[[#This Row],[32]])</f>
        <v>DNF</v>
      </c>
      <c r="AP113" s="10" t="str">
        <f>IF(ISBLANK(laps_times[[#This Row],[33]]),"DNF",    rounds_cum_time[[#This Row],[32]]+laps_times[[#This Row],[33]])</f>
        <v>DNF</v>
      </c>
      <c r="AQ113" s="10" t="str">
        <f>IF(ISBLANK(laps_times[[#This Row],[34]]),"DNF",    rounds_cum_time[[#This Row],[33]]+laps_times[[#This Row],[34]])</f>
        <v>DNF</v>
      </c>
      <c r="AR113" s="10" t="str">
        <f>IF(ISBLANK(laps_times[[#This Row],[35]]),"DNF",    rounds_cum_time[[#This Row],[34]]+laps_times[[#This Row],[35]])</f>
        <v>DNF</v>
      </c>
      <c r="AS113" s="10" t="str">
        <f>IF(ISBLANK(laps_times[[#This Row],[36]]),"DNF",    rounds_cum_time[[#This Row],[35]]+laps_times[[#This Row],[36]])</f>
        <v>DNF</v>
      </c>
      <c r="AT113" s="10" t="str">
        <f>IF(ISBLANK(laps_times[[#This Row],[37]]),"DNF",    rounds_cum_time[[#This Row],[36]]+laps_times[[#This Row],[37]])</f>
        <v>DNF</v>
      </c>
      <c r="AU113" s="10" t="str">
        <f>IF(ISBLANK(laps_times[[#This Row],[38]]),"DNF",    rounds_cum_time[[#This Row],[37]]+laps_times[[#This Row],[38]])</f>
        <v>DNF</v>
      </c>
      <c r="AV113" s="10" t="str">
        <f>IF(ISBLANK(laps_times[[#This Row],[39]]),"DNF",    rounds_cum_time[[#This Row],[38]]+laps_times[[#This Row],[39]])</f>
        <v>DNF</v>
      </c>
      <c r="AW113" s="10" t="str">
        <f>IF(ISBLANK(laps_times[[#This Row],[40]]),"DNF",    rounds_cum_time[[#This Row],[39]]+laps_times[[#This Row],[40]])</f>
        <v>DNF</v>
      </c>
      <c r="AX113" s="10" t="str">
        <f>IF(ISBLANK(laps_times[[#This Row],[41]]),"DNF",    rounds_cum_time[[#This Row],[40]]+laps_times[[#This Row],[41]])</f>
        <v>DNF</v>
      </c>
      <c r="AY113" s="10" t="str">
        <f>IF(ISBLANK(laps_times[[#This Row],[42]]),"DNF",    rounds_cum_time[[#This Row],[41]]+laps_times[[#This Row],[42]])</f>
        <v>DNF</v>
      </c>
      <c r="AZ113" s="10" t="str">
        <f>IF(ISBLANK(laps_times[[#This Row],[43]]),"DNF",    rounds_cum_time[[#This Row],[42]]+laps_times[[#This Row],[43]])</f>
        <v>DNF</v>
      </c>
      <c r="BA113" s="10" t="str">
        <f>IF(ISBLANK(laps_times[[#This Row],[44]]),"DNF",    rounds_cum_time[[#This Row],[43]]+laps_times[[#This Row],[44]])</f>
        <v>DNF</v>
      </c>
      <c r="BB113" s="10" t="str">
        <f>IF(ISBLANK(laps_times[[#This Row],[45]]),"DNF",    rounds_cum_time[[#This Row],[44]]+laps_times[[#This Row],[45]])</f>
        <v>DNF</v>
      </c>
      <c r="BC113" s="10" t="str">
        <f>IF(ISBLANK(laps_times[[#This Row],[46]]),"DNF",    rounds_cum_time[[#This Row],[45]]+laps_times[[#This Row],[46]])</f>
        <v>DNF</v>
      </c>
      <c r="BD113" s="10" t="str">
        <f>IF(ISBLANK(laps_times[[#This Row],[47]]),"DNF",    rounds_cum_time[[#This Row],[46]]+laps_times[[#This Row],[47]])</f>
        <v>DNF</v>
      </c>
      <c r="BE113" s="10" t="str">
        <f>IF(ISBLANK(laps_times[[#This Row],[48]]),"DNF",    rounds_cum_time[[#This Row],[47]]+laps_times[[#This Row],[48]])</f>
        <v>DNF</v>
      </c>
      <c r="BF113" s="10" t="str">
        <f>IF(ISBLANK(laps_times[[#This Row],[49]]),"DNF",    rounds_cum_time[[#This Row],[48]]+laps_times[[#This Row],[49]])</f>
        <v>DNF</v>
      </c>
      <c r="BG113" s="10" t="str">
        <f>IF(ISBLANK(laps_times[[#This Row],[50]]),"DNF",    rounds_cum_time[[#This Row],[49]]+laps_times[[#This Row],[50]])</f>
        <v>DNF</v>
      </c>
      <c r="BH113" s="10" t="str">
        <f>IF(ISBLANK(laps_times[[#This Row],[51]]),"DNF",    rounds_cum_time[[#This Row],[50]]+laps_times[[#This Row],[51]])</f>
        <v>DNF</v>
      </c>
      <c r="BI113" s="10" t="str">
        <f>IF(ISBLANK(laps_times[[#This Row],[52]]),"DNF",    rounds_cum_time[[#This Row],[51]]+laps_times[[#This Row],[52]])</f>
        <v>DNF</v>
      </c>
      <c r="BJ113" s="10" t="str">
        <f>IF(ISBLANK(laps_times[[#This Row],[53]]),"DNF",    rounds_cum_time[[#This Row],[52]]+laps_times[[#This Row],[53]])</f>
        <v>DNF</v>
      </c>
      <c r="BK113" s="10" t="str">
        <f>IF(ISBLANK(laps_times[[#This Row],[54]]),"DNF",    rounds_cum_time[[#This Row],[53]]+laps_times[[#This Row],[54]])</f>
        <v>DNF</v>
      </c>
      <c r="BL113" s="10" t="str">
        <f>IF(ISBLANK(laps_times[[#This Row],[55]]),"DNF",    rounds_cum_time[[#This Row],[54]]+laps_times[[#This Row],[55]])</f>
        <v>DNF</v>
      </c>
      <c r="BM113" s="10" t="str">
        <f>IF(ISBLANK(laps_times[[#This Row],[56]]),"DNF",    rounds_cum_time[[#This Row],[55]]+laps_times[[#This Row],[56]])</f>
        <v>DNF</v>
      </c>
      <c r="BN113" s="10" t="str">
        <f>IF(ISBLANK(laps_times[[#This Row],[57]]),"DNF",    rounds_cum_time[[#This Row],[56]]+laps_times[[#This Row],[57]])</f>
        <v>DNF</v>
      </c>
      <c r="BO113" s="10" t="str">
        <f>IF(ISBLANK(laps_times[[#This Row],[58]]),"DNF",    rounds_cum_time[[#This Row],[57]]+laps_times[[#This Row],[58]])</f>
        <v>DNF</v>
      </c>
      <c r="BP113" s="10" t="str">
        <f>IF(ISBLANK(laps_times[[#This Row],[59]]),"DNF",    rounds_cum_time[[#This Row],[58]]+laps_times[[#This Row],[59]])</f>
        <v>DNF</v>
      </c>
      <c r="BQ113" s="10" t="str">
        <f>IF(ISBLANK(laps_times[[#This Row],[60]]),"DNF",    rounds_cum_time[[#This Row],[59]]+laps_times[[#This Row],[60]])</f>
        <v>DNF</v>
      </c>
      <c r="BR113" s="10" t="str">
        <f>IF(ISBLANK(laps_times[[#This Row],[61]]),"DNF",    rounds_cum_time[[#This Row],[60]]+laps_times[[#This Row],[61]])</f>
        <v>DNF</v>
      </c>
      <c r="BS113" s="10" t="str">
        <f>IF(ISBLANK(laps_times[[#This Row],[62]]),"DNF",    rounds_cum_time[[#This Row],[61]]+laps_times[[#This Row],[62]])</f>
        <v>DNF</v>
      </c>
      <c r="BT113" s="10" t="str">
        <f>IF(ISBLANK(laps_times[[#This Row],[63]]),"DNF",    rounds_cum_time[[#This Row],[62]]+laps_times[[#This Row],[63]])</f>
        <v>DNF</v>
      </c>
    </row>
  </sheetData>
  <sheetProtection password="C7B2" sheet="1" objects="1" scenarios="1"/>
  <hyperlinks>
    <hyperlink ref="H2" location="index!A1" display="zpět na OBSAH"/>
  </hyperlinks>
  <pageMargins left="0" right="0" top="0" bottom="0" header="0" footer="0"/>
  <pageSetup paperSize="9" scale="43" fitToWidth="2"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T113"/>
  <sheetViews>
    <sheetView showGridLines="0" showRowColHeaders="0" workbookViewId="0">
      <pane xSplit="9" ySplit="5" topLeftCell="J6" activePane="bottomRight" state="frozen"/>
      <selection activeCell="A2" sqref="A2"/>
      <selection pane="topRight" activeCell="A2" sqref="A2"/>
      <selection pane="bottomLeft" activeCell="A2" sqref="A2"/>
      <selection pane="bottomRight" activeCell="H2" sqref="H2"/>
    </sheetView>
  </sheetViews>
  <sheetFormatPr defaultRowHeight="11.25" x14ac:dyDescent="0.2"/>
  <cols>
    <col min="1" max="1" width="1.7109375" style="1" customWidth="1"/>
    <col min="2" max="2" width="3.42578125" style="1" customWidth="1"/>
    <col min="3" max="3" width="3.5703125" style="1" bestFit="1" customWidth="1"/>
    <col min="4" max="4" width="16.42578125" style="1" bestFit="1" customWidth="1"/>
    <col min="5" max="5" width="4.42578125" style="1" bestFit="1" customWidth="1"/>
    <col min="6" max="6" width="3.28515625" style="1" bestFit="1" customWidth="1"/>
    <col min="7" max="7" width="6" style="1" bestFit="1" customWidth="1"/>
    <col min="8" max="8" width="21" style="1" bestFit="1" customWidth="1"/>
    <col min="9" max="9" width="7.42578125" style="4" bestFit="1" customWidth="1"/>
    <col min="10" max="37" width="3.5703125" style="1" bestFit="1" customWidth="1"/>
    <col min="38" max="71" width="3.7109375" style="1" bestFit="1" customWidth="1"/>
    <col min="72" max="72" width="4" style="1" bestFit="1" customWidth="1"/>
    <col min="73" max="16384" width="9.140625" style="1"/>
  </cols>
  <sheetData>
    <row r="2" spans="2:72" ht="15.75" x14ac:dyDescent="0.25">
      <c r="B2" s="23" t="s">
        <v>266</v>
      </c>
      <c r="H2" s="16" t="s">
        <v>482</v>
      </c>
    </row>
    <row r="3" spans="2:72" x14ac:dyDescent="0.2">
      <c r="B3" s="1" t="s">
        <v>264</v>
      </c>
    </row>
    <row r="4" spans="2:72" x14ac:dyDescent="0.2">
      <c r="J4" s="19" t="s">
        <v>269</v>
      </c>
    </row>
    <row r="5" spans="2:72" s="8" customFormat="1" x14ac:dyDescent="0.2">
      <c r="B5" s="12" t="s">
        <v>188</v>
      </c>
      <c r="C5" s="21" t="s">
        <v>183</v>
      </c>
      <c r="D5" s="6" t="s">
        <v>184</v>
      </c>
      <c r="E5" s="6" t="s">
        <v>261</v>
      </c>
      <c r="F5" s="6" t="s">
        <v>185</v>
      </c>
      <c r="G5" s="6" t="s">
        <v>186</v>
      </c>
      <c r="H5" s="6" t="s">
        <v>187</v>
      </c>
      <c r="I5" s="7" t="s">
        <v>182</v>
      </c>
      <c r="J5" s="9" t="s">
        <v>198</v>
      </c>
      <c r="K5" s="9" t="s">
        <v>199</v>
      </c>
      <c r="L5" s="9" t="s">
        <v>200</v>
      </c>
      <c r="M5" s="9" t="s">
        <v>201</v>
      </c>
      <c r="N5" s="9" t="s">
        <v>202</v>
      </c>
      <c r="O5" s="9" t="s">
        <v>203</v>
      </c>
      <c r="P5" s="9" t="s">
        <v>204</v>
      </c>
      <c r="Q5" s="9" t="s">
        <v>205</v>
      </c>
      <c r="R5" s="9" t="s">
        <v>206</v>
      </c>
      <c r="S5" s="9" t="s">
        <v>207</v>
      </c>
      <c r="T5" s="9" t="s">
        <v>208</v>
      </c>
      <c r="U5" s="9" t="s">
        <v>209</v>
      </c>
      <c r="V5" s="9" t="s">
        <v>210</v>
      </c>
      <c r="W5" s="9" t="s">
        <v>211</v>
      </c>
      <c r="X5" s="9" t="s">
        <v>212</v>
      </c>
      <c r="Y5" s="9" t="s">
        <v>213</v>
      </c>
      <c r="Z5" s="9" t="s">
        <v>214</v>
      </c>
      <c r="AA5" s="9" t="s">
        <v>215</v>
      </c>
      <c r="AB5" s="9" t="s">
        <v>216</v>
      </c>
      <c r="AC5" s="9" t="s">
        <v>217</v>
      </c>
      <c r="AD5" s="9" t="s">
        <v>218</v>
      </c>
      <c r="AE5" s="9" t="s">
        <v>219</v>
      </c>
      <c r="AF5" s="9" t="s">
        <v>220</v>
      </c>
      <c r="AG5" s="9" t="s">
        <v>221</v>
      </c>
      <c r="AH5" s="9" t="s">
        <v>222</v>
      </c>
      <c r="AI5" s="9" t="s">
        <v>223</v>
      </c>
      <c r="AJ5" s="9" t="s">
        <v>224</v>
      </c>
      <c r="AK5" s="9" t="s">
        <v>225</v>
      </c>
      <c r="AL5" s="9" t="s">
        <v>226</v>
      </c>
      <c r="AM5" s="9" t="s">
        <v>227</v>
      </c>
      <c r="AN5" s="9" t="s">
        <v>228</v>
      </c>
      <c r="AO5" s="9" t="s">
        <v>229</v>
      </c>
      <c r="AP5" s="9" t="s">
        <v>230</v>
      </c>
      <c r="AQ5" s="9" t="s">
        <v>231</v>
      </c>
      <c r="AR5" s="9" t="s">
        <v>232</v>
      </c>
      <c r="AS5" s="9" t="s">
        <v>233</v>
      </c>
      <c r="AT5" s="9" t="s">
        <v>234</v>
      </c>
      <c r="AU5" s="9" t="s">
        <v>235</v>
      </c>
      <c r="AV5" s="9" t="s">
        <v>236</v>
      </c>
      <c r="AW5" s="9" t="s">
        <v>237</v>
      </c>
      <c r="AX5" s="9" t="s">
        <v>238</v>
      </c>
      <c r="AY5" s="9" t="s">
        <v>239</v>
      </c>
      <c r="AZ5" s="9" t="s">
        <v>240</v>
      </c>
      <c r="BA5" s="9" t="s">
        <v>241</v>
      </c>
      <c r="BB5" s="9" t="s">
        <v>242</v>
      </c>
      <c r="BC5" s="9" t="s">
        <v>243</v>
      </c>
      <c r="BD5" s="9" t="s">
        <v>244</v>
      </c>
      <c r="BE5" s="9" t="s">
        <v>245</v>
      </c>
      <c r="BF5" s="9" t="s">
        <v>246</v>
      </c>
      <c r="BG5" s="9" t="s">
        <v>247</v>
      </c>
      <c r="BH5" s="9" t="s">
        <v>248</v>
      </c>
      <c r="BI5" s="9" t="s">
        <v>249</v>
      </c>
      <c r="BJ5" s="9" t="s">
        <v>250</v>
      </c>
      <c r="BK5" s="9" t="s">
        <v>251</v>
      </c>
      <c r="BL5" s="9" t="s">
        <v>252</v>
      </c>
      <c r="BM5" s="9" t="s">
        <v>253</v>
      </c>
      <c r="BN5" s="9" t="s">
        <v>254</v>
      </c>
      <c r="BO5" s="9" t="s">
        <v>255</v>
      </c>
      <c r="BP5" s="9" t="s">
        <v>256</v>
      </c>
      <c r="BQ5" s="9" t="s">
        <v>257</v>
      </c>
      <c r="BR5" s="9" t="s">
        <v>258</v>
      </c>
      <c r="BS5" s="9" t="s">
        <v>259</v>
      </c>
      <c r="BT5" s="9" t="s">
        <v>260</v>
      </c>
    </row>
    <row r="6" spans="2:72" x14ac:dyDescent="0.2">
      <c r="B6" s="5">
        <v>1</v>
      </c>
      <c r="C6" s="20">
        <v>2</v>
      </c>
      <c r="D6" s="1" t="s">
        <v>0</v>
      </c>
      <c r="E6" s="3">
        <v>1970</v>
      </c>
      <c r="F6" s="3" t="s">
        <v>1</v>
      </c>
      <c r="G6" s="3">
        <v>1</v>
      </c>
      <c r="H6" s="1" t="s">
        <v>2</v>
      </c>
      <c r="I6" s="7">
        <v>0.10821736111111112</v>
      </c>
      <c r="J6" s="11" t="str">
        <f>IF(ISBLANK(laps_times[[#This Row],[1]]),"DNF",CONCATENATE(RANK(rounds_cum_time[[#This Row],[1]],rounds_cum_time[1],1),"."))</f>
        <v>1.</v>
      </c>
      <c r="K6" s="11" t="str">
        <f>IF(ISBLANK(laps_times[[#This Row],[2]]),"DNF",CONCATENATE(RANK(rounds_cum_time[[#This Row],[2]],rounds_cum_time[2],1),"."))</f>
        <v>1.</v>
      </c>
      <c r="L6" s="11" t="str">
        <f>IF(ISBLANK(laps_times[[#This Row],[3]]),"DNF",CONCATENATE(RANK(rounds_cum_time[[#This Row],[3]],rounds_cum_time[3],1),"."))</f>
        <v>1.</v>
      </c>
      <c r="M6" s="11" t="str">
        <f>IF(ISBLANK(laps_times[[#This Row],[4]]),"DNF",CONCATENATE(RANK(rounds_cum_time[[#This Row],[4]],rounds_cum_time[4],1),"."))</f>
        <v>1.</v>
      </c>
      <c r="N6" s="11" t="str">
        <f>IF(ISBLANK(laps_times[[#This Row],[5]]),"DNF",CONCATENATE(RANK(rounds_cum_time[[#This Row],[5]],rounds_cum_time[5],1),"."))</f>
        <v>1.</v>
      </c>
      <c r="O6" s="11" t="str">
        <f>IF(ISBLANK(laps_times[[#This Row],[6]]),"DNF",CONCATENATE(RANK(rounds_cum_time[[#This Row],[6]],rounds_cum_time[6],1),"."))</f>
        <v>1.</v>
      </c>
      <c r="P6" s="11" t="str">
        <f>IF(ISBLANK(laps_times[[#This Row],[7]]),"DNF",CONCATENATE(RANK(rounds_cum_time[[#This Row],[7]],rounds_cum_time[7],1),"."))</f>
        <v>1.</v>
      </c>
      <c r="Q6" s="11" t="str">
        <f>IF(ISBLANK(laps_times[[#This Row],[8]]),"DNF",CONCATENATE(RANK(rounds_cum_time[[#This Row],[8]],rounds_cum_time[8],1),"."))</f>
        <v>1.</v>
      </c>
      <c r="R6" s="11" t="str">
        <f>IF(ISBLANK(laps_times[[#This Row],[9]]),"DNF",CONCATENATE(RANK(rounds_cum_time[[#This Row],[9]],rounds_cum_time[9],1),"."))</f>
        <v>1.</v>
      </c>
      <c r="S6" s="11" t="str">
        <f>IF(ISBLANK(laps_times[[#This Row],[10]]),"DNF",CONCATENATE(RANK(rounds_cum_time[[#This Row],[10]],rounds_cum_time[10],1),"."))</f>
        <v>1.</v>
      </c>
      <c r="T6" s="11" t="str">
        <f>IF(ISBLANK(laps_times[[#This Row],[11]]),"DNF",CONCATENATE(RANK(rounds_cum_time[[#This Row],[11]],rounds_cum_time[11],1),"."))</f>
        <v>1.</v>
      </c>
      <c r="U6" s="11" t="str">
        <f>IF(ISBLANK(laps_times[[#This Row],[12]]),"DNF",CONCATENATE(RANK(rounds_cum_time[[#This Row],[12]],rounds_cum_time[12],1),"."))</f>
        <v>1.</v>
      </c>
      <c r="V6" s="11" t="str">
        <f>IF(ISBLANK(laps_times[[#This Row],[13]]),"DNF",CONCATENATE(RANK(rounds_cum_time[[#This Row],[13]],rounds_cum_time[13],1),"."))</f>
        <v>1.</v>
      </c>
      <c r="W6" s="11" t="str">
        <f>IF(ISBLANK(laps_times[[#This Row],[14]]),"DNF",CONCATENATE(RANK(rounds_cum_time[[#This Row],[14]],rounds_cum_time[14],1),"."))</f>
        <v>1.</v>
      </c>
      <c r="X6" s="11" t="str">
        <f>IF(ISBLANK(laps_times[[#This Row],[15]]),"DNF",CONCATENATE(RANK(rounds_cum_time[[#This Row],[15]],rounds_cum_time[15],1),"."))</f>
        <v>1.</v>
      </c>
      <c r="Y6" s="11" t="str">
        <f>IF(ISBLANK(laps_times[[#This Row],[16]]),"DNF",CONCATENATE(RANK(rounds_cum_time[[#This Row],[16]],rounds_cum_time[16],1),"."))</f>
        <v>1.</v>
      </c>
      <c r="Z6" s="11" t="str">
        <f>IF(ISBLANK(laps_times[[#This Row],[17]]),"DNF",CONCATENATE(RANK(rounds_cum_time[[#This Row],[17]],rounds_cum_time[17],1),"."))</f>
        <v>1.</v>
      </c>
      <c r="AA6" s="11" t="str">
        <f>IF(ISBLANK(laps_times[[#This Row],[18]]),"DNF",CONCATENATE(RANK(rounds_cum_time[[#This Row],[18]],rounds_cum_time[18],1),"."))</f>
        <v>1.</v>
      </c>
      <c r="AB6" s="11" t="str">
        <f>IF(ISBLANK(laps_times[[#This Row],[19]]),"DNF",CONCATENATE(RANK(rounds_cum_time[[#This Row],[19]],rounds_cum_time[19],1),"."))</f>
        <v>1.</v>
      </c>
      <c r="AC6" s="11" t="str">
        <f>IF(ISBLANK(laps_times[[#This Row],[20]]),"DNF",CONCATENATE(RANK(rounds_cum_time[[#This Row],[20]],rounds_cum_time[20],1),"."))</f>
        <v>1.</v>
      </c>
      <c r="AD6" s="11" t="str">
        <f>IF(ISBLANK(laps_times[[#This Row],[21]]),"DNF",CONCATENATE(RANK(rounds_cum_time[[#This Row],[21]],rounds_cum_time[21],1),"."))</f>
        <v>1.</v>
      </c>
      <c r="AE6" s="11" t="str">
        <f>IF(ISBLANK(laps_times[[#This Row],[22]]),"DNF",CONCATENATE(RANK(rounds_cum_time[[#This Row],[22]],rounds_cum_time[22],1),"."))</f>
        <v>1.</v>
      </c>
      <c r="AF6" s="11" t="str">
        <f>IF(ISBLANK(laps_times[[#This Row],[23]]),"DNF",CONCATENATE(RANK(rounds_cum_time[[#This Row],[23]],rounds_cum_time[23],1),"."))</f>
        <v>1.</v>
      </c>
      <c r="AG6" s="11" t="str">
        <f>IF(ISBLANK(laps_times[[#This Row],[24]]),"DNF",CONCATENATE(RANK(rounds_cum_time[[#This Row],[24]],rounds_cum_time[24],1),"."))</f>
        <v>1.</v>
      </c>
      <c r="AH6" s="11" t="str">
        <f>IF(ISBLANK(laps_times[[#This Row],[25]]),"DNF",CONCATENATE(RANK(rounds_cum_time[[#This Row],[25]],rounds_cum_time[25],1),"."))</f>
        <v>1.</v>
      </c>
      <c r="AI6" s="11" t="str">
        <f>IF(ISBLANK(laps_times[[#This Row],[26]]),"DNF",CONCATENATE(RANK(rounds_cum_time[[#This Row],[26]],rounds_cum_time[26],1),"."))</f>
        <v>1.</v>
      </c>
      <c r="AJ6" s="11" t="str">
        <f>IF(ISBLANK(laps_times[[#This Row],[27]]),"DNF",CONCATENATE(RANK(rounds_cum_time[[#This Row],[27]],rounds_cum_time[27],1),"."))</f>
        <v>1.</v>
      </c>
      <c r="AK6" s="11" t="str">
        <f>IF(ISBLANK(laps_times[[#This Row],[28]]),"DNF",CONCATENATE(RANK(rounds_cum_time[[#This Row],[28]],rounds_cum_time[28],1),"."))</f>
        <v>1.</v>
      </c>
      <c r="AL6" s="11" t="str">
        <f>IF(ISBLANK(laps_times[[#This Row],[29]]),"DNF",CONCATENATE(RANK(rounds_cum_time[[#This Row],[29]],rounds_cum_time[29],1),"."))</f>
        <v>1.</v>
      </c>
      <c r="AM6" s="11" t="str">
        <f>IF(ISBLANK(laps_times[[#This Row],[30]]),"DNF",CONCATENATE(RANK(rounds_cum_time[[#This Row],[30]],rounds_cum_time[30],1),"."))</f>
        <v>1.</v>
      </c>
      <c r="AN6" s="11" t="str">
        <f>IF(ISBLANK(laps_times[[#This Row],[31]]),"DNF",CONCATENATE(RANK(rounds_cum_time[[#This Row],[31]],rounds_cum_time[31],1),"."))</f>
        <v>1.</v>
      </c>
      <c r="AO6" s="11" t="str">
        <f>IF(ISBLANK(laps_times[[#This Row],[32]]),"DNF",CONCATENATE(RANK(rounds_cum_time[[#This Row],[32]],rounds_cum_time[32],1),"."))</f>
        <v>1.</v>
      </c>
      <c r="AP6" s="11" t="str">
        <f>IF(ISBLANK(laps_times[[#This Row],[33]]),"DNF",CONCATENATE(RANK(rounds_cum_time[[#This Row],[33]],rounds_cum_time[33],1),"."))</f>
        <v>1.</v>
      </c>
      <c r="AQ6" s="11" t="str">
        <f>IF(ISBLANK(laps_times[[#This Row],[34]]),"DNF",CONCATENATE(RANK(rounds_cum_time[[#This Row],[34]],rounds_cum_time[34],1),"."))</f>
        <v>1.</v>
      </c>
      <c r="AR6" s="11" t="str">
        <f>IF(ISBLANK(laps_times[[#This Row],[35]]),"DNF",CONCATENATE(RANK(rounds_cum_time[[#This Row],[35]],rounds_cum_time[35],1),"."))</f>
        <v>1.</v>
      </c>
      <c r="AS6" s="11" t="str">
        <f>IF(ISBLANK(laps_times[[#This Row],[36]]),"DNF",CONCATENATE(RANK(rounds_cum_time[[#This Row],[36]],rounds_cum_time[36],1),"."))</f>
        <v>1.</v>
      </c>
      <c r="AT6" s="11" t="str">
        <f>IF(ISBLANK(laps_times[[#This Row],[37]]),"DNF",CONCATENATE(RANK(rounds_cum_time[[#This Row],[37]],rounds_cum_time[37],1),"."))</f>
        <v>1.</v>
      </c>
      <c r="AU6" s="11" t="str">
        <f>IF(ISBLANK(laps_times[[#This Row],[38]]),"DNF",CONCATENATE(RANK(rounds_cum_time[[#This Row],[38]],rounds_cum_time[38],1),"."))</f>
        <v>1.</v>
      </c>
      <c r="AV6" s="11" t="str">
        <f>IF(ISBLANK(laps_times[[#This Row],[39]]),"DNF",CONCATENATE(RANK(rounds_cum_time[[#This Row],[39]],rounds_cum_time[39],1),"."))</f>
        <v>1.</v>
      </c>
      <c r="AW6" s="11" t="str">
        <f>IF(ISBLANK(laps_times[[#This Row],[40]]),"DNF",CONCATENATE(RANK(rounds_cum_time[[#This Row],[40]],rounds_cum_time[40],1),"."))</f>
        <v>1.</v>
      </c>
      <c r="AX6" s="11" t="str">
        <f>IF(ISBLANK(laps_times[[#This Row],[41]]),"DNF",CONCATENATE(RANK(rounds_cum_time[[#This Row],[41]],rounds_cum_time[41],1),"."))</f>
        <v>1.</v>
      </c>
      <c r="AY6" s="11" t="str">
        <f>IF(ISBLANK(laps_times[[#This Row],[42]]),"DNF",CONCATENATE(RANK(rounds_cum_time[[#This Row],[42]],rounds_cum_time[42],1),"."))</f>
        <v>1.</v>
      </c>
      <c r="AZ6" s="11" t="str">
        <f>IF(ISBLANK(laps_times[[#This Row],[43]]),"DNF",CONCATENATE(RANK(rounds_cum_time[[#This Row],[43]],rounds_cum_time[43],1),"."))</f>
        <v>1.</v>
      </c>
      <c r="BA6" s="11" t="str">
        <f>IF(ISBLANK(laps_times[[#This Row],[44]]),"DNF",CONCATENATE(RANK(rounds_cum_time[[#This Row],[44]],rounds_cum_time[44],1),"."))</f>
        <v>1.</v>
      </c>
      <c r="BB6" s="11" t="str">
        <f>IF(ISBLANK(laps_times[[#This Row],[45]]),"DNF",CONCATENATE(RANK(rounds_cum_time[[#This Row],[45]],rounds_cum_time[45],1),"."))</f>
        <v>1.</v>
      </c>
      <c r="BC6" s="11" t="str">
        <f>IF(ISBLANK(laps_times[[#This Row],[46]]),"DNF",CONCATENATE(RANK(rounds_cum_time[[#This Row],[46]],rounds_cum_time[46],1),"."))</f>
        <v>1.</v>
      </c>
      <c r="BD6" s="11" t="str">
        <f>IF(ISBLANK(laps_times[[#This Row],[47]]),"DNF",CONCATENATE(RANK(rounds_cum_time[[#This Row],[47]],rounds_cum_time[47],1),"."))</f>
        <v>1.</v>
      </c>
      <c r="BE6" s="11" t="str">
        <f>IF(ISBLANK(laps_times[[#This Row],[48]]),"DNF",CONCATENATE(RANK(rounds_cum_time[[#This Row],[48]],rounds_cum_time[48],1),"."))</f>
        <v>1.</v>
      </c>
      <c r="BF6" s="11" t="str">
        <f>IF(ISBLANK(laps_times[[#This Row],[49]]),"DNF",CONCATENATE(RANK(rounds_cum_time[[#This Row],[49]],rounds_cum_time[49],1),"."))</f>
        <v>1.</v>
      </c>
      <c r="BG6" s="11" t="str">
        <f>IF(ISBLANK(laps_times[[#This Row],[50]]),"DNF",CONCATENATE(RANK(rounds_cum_time[[#This Row],[50]],rounds_cum_time[50],1),"."))</f>
        <v>1.</v>
      </c>
      <c r="BH6" s="11" t="str">
        <f>IF(ISBLANK(laps_times[[#This Row],[51]]),"DNF",CONCATENATE(RANK(rounds_cum_time[[#This Row],[51]],rounds_cum_time[51],1),"."))</f>
        <v>1.</v>
      </c>
      <c r="BI6" s="11" t="str">
        <f>IF(ISBLANK(laps_times[[#This Row],[52]]),"DNF",CONCATENATE(RANK(rounds_cum_time[[#This Row],[52]],rounds_cum_time[52],1),"."))</f>
        <v>1.</v>
      </c>
      <c r="BJ6" s="11" t="str">
        <f>IF(ISBLANK(laps_times[[#This Row],[53]]),"DNF",CONCATENATE(RANK(rounds_cum_time[[#This Row],[53]],rounds_cum_time[53],1),"."))</f>
        <v>1.</v>
      </c>
      <c r="BK6" s="11" t="str">
        <f>IF(ISBLANK(laps_times[[#This Row],[54]]),"DNF",CONCATENATE(RANK(rounds_cum_time[[#This Row],[54]],rounds_cum_time[54],1),"."))</f>
        <v>1.</v>
      </c>
      <c r="BL6" s="11" t="str">
        <f>IF(ISBLANK(laps_times[[#This Row],[55]]),"DNF",CONCATENATE(RANK(rounds_cum_time[[#This Row],[55]],rounds_cum_time[55],1),"."))</f>
        <v>1.</v>
      </c>
      <c r="BM6" s="11" t="str">
        <f>IF(ISBLANK(laps_times[[#This Row],[56]]),"DNF",CONCATENATE(RANK(rounds_cum_time[[#This Row],[56]],rounds_cum_time[56],1),"."))</f>
        <v>1.</v>
      </c>
      <c r="BN6" s="11" t="str">
        <f>IF(ISBLANK(laps_times[[#This Row],[57]]),"DNF",CONCATENATE(RANK(rounds_cum_time[[#This Row],[57]],rounds_cum_time[57],1),"."))</f>
        <v>1.</v>
      </c>
      <c r="BO6" s="11" t="str">
        <f>IF(ISBLANK(laps_times[[#This Row],[58]]),"DNF",CONCATENATE(RANK(rounds_cum_time[[#This Row],[58]],rounds_cum_time[58],1),"."))</f>
        <v>1.</v>
      </c>
      <c r="BP6" s="11" t="str">
        <f>IF(ISBLANK(laps_times[[#This Row],[59]]),"DNF",CONCATENATE(RANK(rounds_cum_time[[#This Row],[59]],rounds_cum_time[59],1),"."))</f>
        <v>1.</v>
      </c>
      <c r="BQ6" s="11" t="str">
        <f>IF(ISBLANK(laps_times[[#This Row],[60]]),"DNF",CONCATENATE(RANK(rounds_cum_time[[#This Row],[60]],rounds_cum_time[60],1),"."))</f>
        <v>1.</v>
      </c>
      <c r="BR6" s="11" t="str">
        <f>IF(ISBLANK(laps_times[[#This Row],[61]]),"DNF",CONCATENATE(RANK(rounds_cum_time[[#This Row],[61]],rounds_cum_time[61],1),"."))</f>
        <v>1.</v>
      </c>
      <c r="BS6" s="11" t="str">
        <f>IF(ISBLANK(laps_times[[#This Row],[62]]),"DNF",CONCATENATE(RANK(rounds_cum_time[[#This Row],[62]],rounds_cum_time[62],1),"."))</f>
        <v>1.</v>
      </c>
      <c r="BT6" s="11" t="str">
        <f>IF(ISBLANK(laps_times[[#This Row],[63]]),"DNF",CONCATENATE(RANK(rounds_cum_time[[#This Row],[63]],rounds_cum_time[63],1),"."))</f>
        <v>1.</v>
      </c>
    </row>
    <row r="7" spans="2:72" x14ac:dyDescent="0.2">
      <c r="B7" s="5">
        <v>2</v>
      </c>
      <c r="C7" s="20">
        <v>3</v>
      </c>
      <c r="D7" s="1" t="s">
        <v>3</v>
      </c>
      <c r="E7" s="3">
        <v>1973</v>
      </c>
      <c r="F7" s="3" t="s">
        <v>1</v>
      </c>
      <c r="G7" s="3">
        <v>2</v>
      </c>
      <c r="H7" s="1" t="s">
        <v>4</v>
      </c>
      <c r="I7" s="7">
        <v>0.11502650462962964</v>
      </c>
      <c r="J7" s="11" t="str">
        <f>IF(ISBLANK(laps_times[[#This Row],[1]]),"DNF",CONCATENATE(RANK(rounds_cum_time[[#This Row],[1]],rounds_cum_time[1],1),"."))</f>
        <v>2.</v>
      </c>
      <c r="K7" s="11" t="str">
        <f>IF(ISBLANK(laps_times[[#This Row],[2]]),"DNF",CONCATENATE(RANK(rounds_cum_time[[#This Row],[2]],rounds_cum_time[2],1),"."))</f>
        <v>2.</v>
      </c>
      <c r="L7" s="11" t="str">
        <f>IF(ISBLANK(laps_times[[#This Row],[3]]),"DNF",CONCATENATE(RANK(rounds_cum_time[[#This Row],[3]],rounds_cum_time[3],1),"."))</f>
        <v>2.</v>
      </c>
      <c r="M7" s="11" t="str">
        <f>IF(ISBLANK(laps_times[[#This Row],[4]]),"DNF",CONCATENATE(RANK(rounds_cum_time[[#This Row],[4]],rounds_cum_time[4],1),"."))</f>
        <v>2.</v>
      </c>
      <c r="N7" s="11" t="str">
        <f>IF(ISBLANK(laps_times[[#This Row],[5]]),"DNF",CONCATENATE(RANK(rounds_cum_time[[#This Row],[5]],rounds_cum_time[5],1),"."))</f>
        <v>2.</v>
      </c>
      <c r="O7" s="11" t="str">
        <f>IF(ISBLANK(laps_times[[#This Row],[6]]),"DNF",CONCATENATE(RANK(rounds_cum_time[[#This Row],[6]],rounds_cum_time[6],1),"."))</f>
        <v>2.</v>
      </c>
      <c r="P7" s="11" t="str">
        <f>IF(ISBLANK(laps_times[[#This Row],[7]]),"DNF",CONCATENATE(RANK(rounds_cum_time[[#This Row],[7]],rounds_cum_time[7],1),"."))</f>
        <v>2.</v>
      </c>
      <c r="Q7" s="11" t="str">
        <f>IF(ISBLANK(laps_times[[#This Row],[8]]),"DNF",CONCATENATE(RANK(rounds_cum_time[[#This Row],[8]],rounds_cum_time[8],1),"."))</f>
        <v>2.</v>
      </c>
      <c r="R7" s="11" t="str">
        <f>IF(ISBLANK(laps_times[[#This Row],[9]]),"DNF",CONCATENATE(RANK(rounds_cum_time[[#This Row],[9]],rounds_cum_time[9],1),"."))</f>
        <v>2.</v>
      </c>
      <c r="S7" s="11" t="str">
        <f>IF(ISBLANK(laps_times[[#This Row],[10]]),"DNF",CONCATENATE(RANK(rounds_cum_time[[#This Row],[10]],rounds_cum_time[10],1),"."))</f>
        <v>2.</v>
      </c>
      <c r="T7" s="11" t="str">
        <f>IF(ISBLANK(laps_times[[#This Row],[11]]),"DNF",CONCATENATE(RANK(rounds_cum_time[[#This Row],[11]],rounds_cum_time[11],1),"."))</f>
        <v>2.</v>
      </c>
      <c r="U7" s="11" t="str">
        <f>IF(ISBLANK(laps_times[[#This Row],[12]]),"DNF",CONCATENATE(RANK(rounds_cum_time[[#This Row],[12]],rounds_cum_time[12],1),"."))</f>
        <v>2.</v>
      </c>
      <c r="V7" s="11" t="str">
        <f>IF(ISBLANK(laps_times[[#This Row],[13]]),"DNF",CONCATENATE(RANK(rounds_cum_time[[#This Row],[13]],rounds_cum_time[13],1),"."))</f>
        <v>2.</v>
      </c>
      <c r="W7" s="11" t="str">
        <f>IF(ISBLANK(laps_times[[#This Row],[14]]),"DNF",CONCATENATE(RANK(rounds_cum_time[[#This Row],[14]],rounds_cum_time[14],1),"."))</f>
        <v>2.</v>
      </c>
      <c r="X7" s="11" t="str">
        <f>IF(ISBLANK(laps_times[[#This Row],[15]]),"DNF",CONCATENATE(RANK(rounds_cum_time[[#This Row],[15]],rounds_cum_time[15],1),"."))</f>
        <v>2.</v>
      </c>
      <c r="Y7" s="11" t="str">
        <f>IF(ISBLANK(laps_times[[#This Row],[16]]),"DNF",CONCATENATE(RANK(rounds_cum_time[[#This Row],[16]],rounds_cum_time[16],1),"."))</f>
        <v>2.</v>
      </c>
      <c r="Z7" s="11" t="str">
        <f>IF(ISBLANK(laps_times[[#This Row],[17]]),"DNF",CONCATENATE(RANK(rounds_cum_time[[#This Row],[17]],rounds_cum_time[17],1),"."))</f>
        <v>2.</v>
      </c>
      <c r="AA7" s="11" t="str">
        <f>IF(ISBLANK(laps_times[[#This Row],[18]]),"DNF",CONCATENATE(RANK(rounds_cum_time[[#This Row],[18]],rounds_cum_time[18],1),"."))</f>
        <v>2.</v>
      </c>
      <c r="AB7" s="11" t="str">
        <f>IF(ISBLANK(laps_times[[#This Row],[19]]),"DNF",CONCATENATE(RANK(rounds_cum_time[[#This Row],[19]],rounds_cum_time[19],1),"."))</f>
        <v>2.</v>
      </c>
      <c r="AC7" s="11" t="str">
        <f>IF(ISBLANK(laps_times[[#This Row],[20]]),"DNF",CONCATENATE(RANK(rounds_cum_time[[#This Row],[20]],rounds_cum_time[20],1),"."))</f>
        <v>2.</v>
      </c>
      <c r="AD7" s="11" t="str">
        <f>IF(ISBLANK(laps_times[[#This Row],[21]]),"DNF",CONCATENATE(RANK(rounds_cum_time[[#This Row],[21]],rounds_cum_time[21],1),"."))</f>
        <v>2.</v>
      </c>
      <c r="AE7" s="11" t="str">
        <f>IF(ISBLANK(laps_times[[#This Row],[22]]),"DNF",CONCATENATE(RANK(rounds_cum_time[[#This Row],[22]],rounds_cum_time[22],1),"."))</f>
        <v>2.</v>
      </c>
      <c r="AF7" s="11" t="str">
        <f>IF(ISBLANK(laps_times[[#This Row],[23]]),"DNF",CONCATENATE(RANK(rounds_cum_time[[#This Row],[23]],rounds_cum_time[23],1),"."))</f>
        <v>2.</v>
      </c>
      <c r="AG7" s="11" t="str">
        <f>IF(ISBLANK(laps_times[[#This Row],[24]]),"DNF",CONCATENATE(RANK(rounds_cum_time[[#This Row],[24]],rounds_cum_time[24],1),"."))</f>
        <v>2.</v>
      </c>
      <c r="AH7" s="11" t="str">
        <f>IF(ISBLANK(laps_times[[#This Row],[25]]),"DNF",CONCATENATE(RANK(rounds_cum_time[[#This Row],[25]],rounds_cum_time[25],1),"."))</f>
        <v>2.</v>
      </c>
      <c r="AI7" s="11" t="str">
        <f>IF(ISBLANK(laps_times[[#This Row],[26]]),"DNF",CONCATENATE(RANK(rounds_cum_time[[#This Row],[26]],rounds_cum_time[26],1),"."))</f>
        <v>2.</v>
      </c>
      <c r="AJ7" s="11" t="str">
        <f>IF(ISBLANK(laps_times[[#This Row],[27]]),"DNF",CONCATENATE(RANK(rounds_cum_time[[#This Row],[27]],rounds_cum_time[27],1),"."))</f>
        <v>2.</v>
      </c>
      <c r="AK7" s="11" t="str">
        <f>IF(ISBLANK(laps_times[[#This Row],[28]]),"DNF",CONCATENATE(RANK(rounds_cum_time[[#This Row],[28]],rounds_cum_time[28],1),"."))</f>
        <v>2.</v>
      </c>
      <c r="AL7" s="11" t="str">
        <f>IF(ISBLANK(laps_times[[#This Row],[29]]),"DNF",CONCATENATE(RANK(rounds_cum_time[[#This Row],[29]],rounds_cum_time[29],1),"."))</f>
        <v>2.</v>
      </c>
      <c r="AM7" s="11" t="str">
        <f>IF(ISBLANK(laps_times[[#This Row],[30]]),"DNF",CONCATENATE(RANK(rounds_cum_time[[#This Row],[30]],rounds_cum_time[30],1),"."))</f>
        <v>2.</v>
      </c>
      <c r="AN7" s="11" t="str">
        <f>IF(ISBLANK(laps_times[[#This Row],[31]]),"DNF",CONCATENATE(RANK(rounds_cum_time[[#This Row],[31]],rounds_cum_time[31],1),"."))</f>
        <v>2.</v>
      </c>
      <c r="AO7" s="11" t="str">
        <f>IF(ISBLANK(laps_times[[#This Row],[32]]),"DNF",CONCATENATE(RANK(rounds_cum_time[[#This Row],[32]],rounds_cum_time[32],1),"."))</f>
        <v>2.</v>
      </c>
      <c r="AP7" s="11" t="str">
        <f>IF(ISBLANK(laps_times[[#This Row],[33]]),"DNF",CONCATENATE(RANK(rounds_cum_time[[#This Row],[33]],rounds_cum_time[33],1),"."))</f>
        <v>2.</v>
      </c>
      <c r="AQ7" s="11" t="str">
        <f>IF(ISBLANK(laps_times[[#This Row],[34]]),"DNF",CONCATENATE(RANK(rounds_cum_time[[#This Row],[34]],rounds_cum_time[34],1),"."))</f>
        <v>2.</v>
      </c>
      <c r="AR7" s="11" t="str">
        <f>IF(ISBLANK(laps_times[[#This Row],[35]]),"DNF",CONCATENATE(RANK(rounds_cum_time[[#This Row],[35]],rounds_cum_time[35],1),"."))</f>
        <v>2.</v>
      </c>
      <c r="AS7" s="11" t="str">
        <f>IF(ISBLANK(laps_times[[#This Row],[36]]),"DNF",CONCATENATE(RANK(rounds_cum_time[[#This Row],[36]],rounds_cum_time[36],1),"."))</f>
        <v>2.</v>
      </c>
      <c r="AT7" s="11" t="str">
        <f>IF(ISBLANK(laps_times[[#This Row],[37]]),"DNF",CONCATENATE(RANK(rounds_cum_time[[#This Row],[37]],rounds_cum_time[37],1),"."))</f>
        <v>2.</v>
      </c>
      <c r="AU7" s="11" t="str">
        <f>IF(ISBLANK(laps_times[[#This Row],[38]]),"DNF",CONCATENATE(RANK(rounds_cum_time[[#This Row],[38]],rounds_cum_time[38],1),"."))</f>
        <v>2.</v>
      </c>
      <c r="AV7" s="11" t="str">
        <f>IF(ISBLANK(laps_times[[#This Row],[39]]),"DNF",CONCATENATE(RANK(rounds_cum_time[[#This Row],[39]],rounds_cum_time[39],1),"."))</f>
        <v>2.</v>
      </c>
      <c r="AW7" s="11" t="str">
        <f>IF(ISBLANK(laps_times[[#This Row],[40]]),"DNF",CONCATENATE(RANK(rounds_cum_time[[#This Row],[40]],rounds_cum_time[40],1),"."))</f>
        <v>2.</v>
      </c>
      <c r="AX7" s="11" t="str">
        <f>IF(ISBLANK(laps_times[[#This Row],[41]]),"DNF",CONCATENATE(RANK(rounds_cum_time[[#This Row],[41]],rounds_cum_time[41],1),"."))</f>
        <v>2.</v>
      </c>
      <c r="AY7" s="11" t="str">
        <f>IF(ISBLANK(laps_times[[#This Row],[42]]),"DNF",CONCATENATE(RANK(rounds_cum_time[[#This Row],[42]],rounds_cum_time[42],1),"."))</f>
        <v>2.</v>
      </c>
      <c r="AZ7" s="11" t="str">
        <f>IF(ISBLANK(laps_times[[#This Row],[43]]),"DNF",CONCATENATE(RANK(rounds_cum_time[[#This Row],[43]],rounds_cum_time[43],1),"."))</f>
        <v>2.</v>
      </c>
      <c r="BA7" s="11" t="str">
        <f>IF(ISBLANK(laps_times[[#This Row],[44]]),"DNF",CONCATENATE(RANK(rounds_cum_time[[#This Row],[44]],rounds_cum_time[44],1),"."))</f>
        <v>2.</v>
      </c>
      <c r="BB7" s="11" t="str">
        <f>IF(ISBLANK(laps_times[[#This Row],[45]]),"DNF",CONCATENATE(RANK(rounds_cum_time[[#This Row],[45]],rounds_cum_time[45],1),"."))</f>
        <v>2.</v>
      </c>
      <c r="BC7" s="11" t="str">
        <f>IF(ISBLANK(laps_times[[#This Row],[46]]),"DNF",CONCATENATE(RANK(rounds_cum_time[[#This Row],[46]],rounds_cum_time[46],1),"."))</f>
        <v>2.</v>
      </c>
      <c r="BD7" s="11" t="str">
        <f>IF(ISBLANK(laps_times[[#This Row],[47]]),"DNF",CONCATENATE(RANK(rounds_cum_time[[#This Row],[47]],rounds_cum_time[47],1),"."))</f>
        <v>2.</v>
      </c>
      <c r="BE7" s="11" t="str">
        <f>IF(ISBLANK(laps_times[[#This Row],[48]]),"DNF",CONCATENATE(RANK(rounds_cum_time[[#This Row],[48]],rounds_cum_time[48],1),"."))</f>
        <v>2.</v>
      </c>
      <c r="BF7" s="11" t="str">
        <f>IF(ISBLANK(laps_times[[#This Row],[49]]),"DNF",CONCATENATE(RANK(rounds_cum_time[[#This Row],[49]],rounds_cum_time[49],1),"."))</f>
        <v>2.</v>
      </c>
      <c r="BG7" s="11" t="str">
        <f>IF(ISBLANK(laps_times[[#This Row],[50]]),"DNF",CONCATENATE(RANK(rounds_cum_time[[#This Row],[50]],rounds_cum_time[50],1),"."))</f>
        <v>2.</v>
      </c>
      <c r="BH7" s="11" t="str">
        <f>IF(ISBLANK(laps_times[[#This Row],[51]]),"DNF",CONCATENATE(RANK(rounds_cum_time[[#This Row],[51]],rounds_cum_time[51],1),"."))</f>
        <v>2.</v>
      </c>
      <c r="BI7" s="11" t="str">
        <f>IF(ISBLANK(laps_times[[#This Row],[52]]),"DNF",CONCATENATE(RANK(rounds_cum_time[[#This Row],[52]],rounds_cum_time[52],1),"."))</f>
        <v>2.</v>
      </c>
      <c r="BJ7" s="11" t="str">
        <f>IF(ISBLANK(laps_times[[#This Row],[53]]),"DNF",CONCATENATE(RANK(rounds_cum_time[[#This Row],[53]],rounds_cum_time[53],1),"."))</f>
        <v>2.</v>
      </c>
      <c r="BK7" s="11" t="str">
        <f>IF(ISBLANK(laps_times[[#This Row],[54]]),"DNF",CONCATENATE(RANK(rounds_cum_time[[#This Row],[54]],rounds_cum_time[54],1),"."))</f>
        <v>2.</v>
      </c>
      <c r="BL7" s="11" t="str">
        <f>IF(ISBLANK(laps_times[[#This Row],[55]]),"DNF",CONCATENATE(RANK(rounds_cum_time[[#This Row],[55]],rounds_cum_time[55],1),"."))</f>
        <v>2.</v>
      </c>
      <c r="BM7" s="11" t="str">
        <f>IF(ISBLANK(laps_times[[#This Row],[56]]),"DNF",CONCATENATE(RANK(rounds_cum_time[[#This Row],[56]],rounds_cum_time[56],1),"."))</f>
        <v>2.</v>
      </c>
      <c r="BN7" s="11" t="str">
        <f>IF(ISBLANK(laps_times[[#This Row],[57]]),"DNF",CONCATENATE(RANK(rounds_cum_time[[#This Row],[57]],rounds_cum_time[57],1),"."))</f>
        <v>2.</v>
      </c>
      <c r="BO7" s="11" t="str">
        <f>IF(ISBLANK(laps_times[[#This Row],[58]]),"DNF",CONCATENATE(RANK(rounds_cum_time[[#This Row],[58]],rounds_cum_time[58],1),"."))</f>
        <v>2.</v>
      </c>
      <c r="BP7" s="11" t="str">
        <f>IF(ISBLANK(laps_times[[#This Row],[59]]),"DNF",CONCATENATE(RANK(rounds_cum_time[[#This Row],[59]],rounds_cum_time[59],1),"."))</f>
        <v>2.</v>
      </c>
      <c r="BQ7" s="11" t="str">
        <f>IF(ISBLANK(laps_times[[#This Row],[60]]),"DNF",CONCATENATE(RANK(rounds_cum_time[[#This Row],[60]],rounds_cum_time[60],1),"."))</f>
        <v>2.</v>
      </c>
      <c r="BR7" s="11" t="str">
        <f>IF(ISBLANK(laps_times[[#This Row],[61]]),"DNF",CONCATENATE(RANK(rounds_cum_time[[#This Row],[61]],rounds_cum_time[61],1),"."))</f>
        <v>2.</v>
      </c>
      <c r="BS7" s="11" t="str">
        <f>IF(ISBLANK(laps_times[[#This Row],[62]]),"DNF",CONCATENATE(RANK(rounds_cum_time[[#This Row],[62]],rounds_cum_time[62],1),"."))</f>
        <v>2.</v>
      </c>
      <c r="BT7" s="11" t="str">
        <f>IF(ISBLANK(laps_times[[#This Row],[63]]),"DNF",CONCATENATE(RANK(rounds_cum_time[[#This Row],[63]],rounds_cum_time[63],1),"."))</f>
        <v>2.</v>
      </c>
    </row>
    <row r="8" spans="2:72" x14ac:dyDescent="0.2">
      <c r="B8" s="5">
        <v>3</v>
      </c>
      <c r="C8" s="20">
        <v>4</v>
      </c>
      <c r="D8" s="1" t="s">
        <v>5</v>
      </c>
      <c r="E8" s="3">
        <v>1971</v>
      </c>
      <c r="F8" s="3" t="s">
        <v>1</v>
      </c>
      <c r="G8" s="3">
        <v>3</v>
      </c>
      <c r="H8" s="1" t="s">
        <v>6</v>
      </c>
      <c r="I8" s="7">
        <v>0.11534953703703704</v>
      </c>
      <c r="J8" s="11" t="str">
        <f>IF(ISBLANK(laps_times[[#This Row],[1]]),"DNF",CONCATENATE(RANK(rounds_cum_time[[#This Row],[1]],rounds_cum_time[1],1),"."))</f>
        <v>3.</v>
      </c>
      <c r="K8" s="11" t="str">
        <f>IF(ISBLANK(laps_times[[#This Row],[2]]),"DNF",CONCATENATE(RANK(rounds_cum_time[[#This Row],[2]],rounds_cum_time[2],1),"."))</f>
        <v>3.</v>
      </c>
      <c r="L8" s="11" t="str">
        <f>IF(ISBLANK(laps_times[[#This Row],[3]]),"DNF",CONCATENATE(RANK(rounds_cum_time[[#This Row],[3]],rounds_cum_time[3],1),"."))</f>
        <v>3.</v>
      </c>
      <c r="M8" s="11" t="str">
        <f>IF(ISBLANK(laps_times[[#This Row],[4]]),"DNF",CONCATENATE(RANK(rounds_cum_time[[#This Row],[4]],rounds_cum_time[4],1),"."))</f>
        <v>3.</v>
      </c>
      <c r="N8" s="11" t="str">
        <f>IF(ISBLANK(laps_times[[#This Row],[5]]),"DNF",CONCATENATE(RANK(rounds_cum_time[[#This Row],[5]],rounds_cum_time[5],1),"."))</f>
        <v>3.</v>
      </c>
      <c r="O8" s="11" t="str">
        <f>IF(ISBLANK(laps_times[[#This Row],[6]]),"DNF",CONCATENATE(RANK(rounds_cum_time[[#This Row],[6]],rounds_cum_time[6],1),"."))</f>
        <v>3.</v>
      </c>
      <c r="P8" s="11" t="str">
        <f>IF(ISBLANK(laps_times[[#This Row],[7]]),"DNF",CONCATENATE(RANK(rounds_cum_time[[#This Row],[7]],rounds_cum_time[7],1),"."))</f>
        <v>3.</v>
      </c>
      <c r="Q8" s="11" t="str">
        <f>IF(ISBLANK(laps_times[[#This Row],[8]]),"DNF",CONCATENATE(RANK(rounds_cum_time[[#This Row],[8]],rounds_cum_time[8],1),"."))</f>
        <v>3.</v>
      </c>
      <c r="R8" s="11" t="str">
        <f>IF(ISBLANK(laps_times[[#This Row],[9]]),"DNF",CONCATENATE(RANK(rounds_cum_time[[#This Row],[9]],rounds_cum_time[9],1),"."))</f>
        <v>3.</v>
      </c>
      <c r="S8" s="11" t="str">
        <f>IF(ISBLANK(laps_times[[#This Row],[10]]),"DNF",CONCATENATE(RANK(rounds_cum_time[[#This Row],[10]],rounds_cum_time[10],1),"."))</f>
        <v>4.</v>
      </c>
      <c r="T8" s="11" t="str">
        <f>IF(ISBLANK(laps_times[[#This Row],[11]]),"DNF",CONCATENATE(RANK(rounds_cum_time[[#This Row],[11]],rounds_cum_time[11],1),"."))</f>
        <v>4.</v>
      </c>
      <c r="U8" s="11" t="str">
        <f>IF(ISBLANK(laps_times[[#This Row],[12]]),"DNF",CONCATENATE(RANK(rounds_cum_time[[#This Row],[12]],rounds_cum_time[12],1),"."))</f>
        <v>3.</v>
      </c>
      <c r="V8" s="11" t="str">
        <f>IF(ISBLANK(laps_times[[#This Row],[13]]),"DNF",CONCATENATE(RANK(rounds_cum_time[[#This Row],[13]],rounds_cum_time[13],1),"."))</f>
        <v>3.</v>
      </c>
      <c r="W8" s="11" t="str">
        <f>IF(ISBLANK(laps_times[[#This Row],[14]]),"DNF",CONCATENATE(RANK(rounds_cum_time[[#This Row],[14]],rounds_cum_time[14],1),"."))</f>
        <v>4.</v>
      </c>
      <c r="X8" s="11" t="str">
        <f>IF(ISBLANK(laps_times[[#This Row],[15]]),"DNF",CONCATENATE(RANK(rounds_cum_time[[#This Row],[15]],rounds_cum_time[15],1),"."))</f>
        <v>4.</v>
      </c>
      <c r="Y8" s="11" t="str">
        <f>IF(ISBLANK(laps_times[[#This Row],[16]]),"DNF",CONCATENATE(RANK(rounds_cum_time[[#This Row],[16]],rounds_cum_time[16],1),"."))</f>
        <v>4.</v>
      </c>
      <c r="Z8" s="11" t="str">
        <f>IF(ISBLANK(laps_times[[#This Row],[17]]),"DNF",CONCATENATE(RANK(rounds_cum_time[[#This Row],[17]],rounds_cum_time[17],1),"."))</f>
        <v>4.</v>
      </c>
      <c r="AA8" s="11" t="str">
        <f>IF(ISBLANK(laps_times[[#This Row],[18]]),"DNF",CONCATENATE(RANK(rounds_cum_time[[#This Row],[18]],rounds_cum_time[18],1),"."))</f>
        <v>4.</v>
      </c>
      <c r="AB8" s="11" t="str">
        <f>IF(ISBLANK(laps_times[[#This Row],[19]]),"DNF",CONCATENATE(RANK(rounds_cum_time[[#This Row],[19]],rounds_cum_time[19],1),"."))</f>
        <v>4.</v>
      </c>
      <c r="AC8" s="11" t="str">
        <f>IF(ISBLANK(laps_times[[#This Row],[20]]),"DNF",CONCATENATE(RANK(rounds_cum_time[[#This Row],[20]],rounds_cum_time[20],1),"."))</f>
        <v>4.</v>
      </c>
      <c r="AD8" s="11" t="str">
        <f>IF(ISBLANK(laps_times[[#This Row],[21]]),"DNF",CONCATENATE(RANK(rounds_cum_time[[#This Row],[21]],rounds_cum_time[21],1),"."))</f>
        <v>4.</v>
      </c>
      <c r="AE8" s="11" t="str">
        <f>IF(ISBLANK(laps_times[[#This Row],[22]]),"DNF",CONCATENATE(RANK(rounds_cum_time[[#This Row],[22]],rounds_cum_time[22],1),"."))</f>
        <v>4.</v>
      </c>
      <c r="AF8" s="11" t="str">
        <f>IF(ISBLANK(laps_times[[#This Row],[23]]),"DNF",CONCATENATE(RANK(rounds_cum_time[[#This Row],[23]],rounds_cum_time[23],1),"."))</f>
        <v>3.</v>
      </c>
      <c r="AG8" s="11" t="str">
        <f>IF(ISBLANK(laps_times[[#This Row],[24]]),"DNF",CONCATENATE(RANK(rounds_cum_time[[#This Row],[24]],rounds_cum_time[24],1),"."))</f>
        <v>4.</v>
      </c>
      <c r="AH8" s="11" t="str">
        <f>IF(ISBLANK(laps_times[[#This Row],[25]]),"DNF",CONCATENATE(RANK(rounds_cum_time[[#This Row],[25]],rounds_cum_time[25],1),"."))</f>
        <v>4.</v>
      </c>
      <c r="AI8" s="11" t="str">
        <f>IF(ISBLANK(laps_times[[#This Row],[26]]),"DNF",CONCATENATE(RANK(rounds_cum_time[[#This Row],[26]],rounds_cum_time[26],1),"."))</f>
        <v>4.</v>
      </c>
      <c r="AJ8" s="11" t="str">
        <f>IF(ISBLANK(laps_times[[#This Row],[27]]),"DNF",CONCATENATE(RANK(rounds_cum_time[[#This Row],[27]],rounds_cum_time[27],1),"."))</f>
        <v>4.</v>
      </c>
      <c r="AK8" s="11" t="str">
        <f>IF(ISBLANK(laps_times[[#This Row],[28]]),"DNF",CONCATENATE(RANK(rounds_cum_time[[#This Row],[28]],rounds_cum_time[28],1),"."))</f>
        <v>4.</v>
      </c>
      <c r="AL8" s="11" t="str">
        <f>IF(ISBLANK(laps_times[[#This Row],[29]]),"DNF",CONCATENATE(RANK(rounds_cum_time[[#This Row],[29]],rounds_cum_time[29],1),"."))</f>
        <v>4.</v>
      </c>
      <c r="AM8" s="11" t="str">
        <f>IF(ISBLANK(laps_times[[#This Row],[30]]),"DNF",CONCATENATE(RANK(rounds_cum_time[[#This Row],[30]],rounds_cum_time[30],1),"."))</f>
        <v>4.</v>
      </c>
      <c r="AN8" s="11" t="str">
        <f>IF(ISBLANK(laps_times[[#This Row],[31]]),"DNF",CONCATENATE(RANK(rounds_cum_time[[#This Row],[31]],rounds_cum_time[31],1),"."))</f>
        <v>4.</v>
      </c>
      <c r="AO8" s="11" t="str">
        <f>IF(ISBLANK(laps_times[[#This Row],[32]]),"DNF",CONCATENATE(RANK(rounds_cum_time[[#This Row],[32]],rounds_cum_time[32],1),"."))</f>
        <v>4.</v>
      </c>
      <c r="AP8" s="11" t="str">
        <f>IF(ISBLANK(laps_times[[#This Row],[33]]),"DNF",CONCATENATE(RANK(rounds_cum_time[[#This Row],[33]],rounds_cum_time[33],1),"."))</f>
        <v>3.</v>
      </c>
      <c r="AQ8" s="11" t="str">
        <f>IF(ISBLANK(laps_times[[#This Row],[34]]),"DNF",CONCATENATE(RANK(rounds_cum_time[[#This Row],[34]],rounds_cum_time[34],1),"."))</f>
        <v>4.</v>
      </c>
      <c r="AR8" s="11" t="str">
        <f>IF(ISBLANK(laps_times[[#This Row],[35]]),"DNF",CONCATENATE(RANK(rounds_cum_time[[#This Row],[35]],rounds_cum_time[35],1),"."))</f>
        <v>4.</v>
      </c>
      <c r="AS8" s="11" t="str">
        <f>IF(ISBLANK(laps_times[[#This Row],[36]]),"DNF",CONCATENATE(RANK(rounds_cum_time[[#This Row],[36]],rounds_cum_time[36],1),"."))</f>
        <v>4.</v>
      </c>
      <c r="AT8" s="11" t="str">
        <f>IF(ISBLANK(laps_times[[#This Row],[37]]),"DNF",CONCATENATE(RANK(rounds_cum_time[[#This Row],[37]],rounds_cum_time[37],1),"."))</f>
        <v>4.</v>
      </c>
      <c r="AU8" s="11" t="str">
        <f>IF(ISBLANK(laps_times[[#This Row],[38]]),"DNF",CONCATENATE(RANK(rounds_cum_time[[#This Row],[38]],rounds_cum_time[38],1),"."))</f>
        <v>4.</v>
      </c>
      <c r="AV8" s="11" t="str">
        <f>IF(ISBLANK(laps_times[[#This Row],[39]]),"DNF",CONCATENATE(RANK(rounds_cum_time[[#This Row],[39]],rounds_cum_time[39],1),"."))</f>
        <v>4.</v>
      </c>
      <c r="AW8" s="11" t="str">
        <f>IF(ISBLANK(laps_times[[#This Row],[40]]),"DNF",CONCATENATE(RANK(rounds_cum_time[[#This Row],[40]],rounds_cum_time[40],1),"."))</f>
        <v>3.</v>
      </c>
      <c r="AX8" s="11" t="str">
        <f>IF(ISBLANK(laps_times[[#This Row],[41]]),"DNF",CONCATENATE(RANK(rounds_cum_time[[#This Row],[41]],rounds_cum_time[41],1),"."))</f>
        <v>3.</v>
      </c>
      <c r="AY8" s="11" t="str">
        <f>IF(ISBLANK(laps_times[[#This Row],[42]]),"DNF",CONCATENATE(RANK(rounds_cum_time[[#This Row],[42]],rounds_cum_time[42],1),"."))</f>
        <v>3.</v>
      </c>
      <c r="AZ8" s="11" t="str">
        <f>IF(ISBLANK(laps_times[[#This Row],[43]]),"DNF",CONCATENATE(RANK(rounds_cum_time[[#This Row],[43]],rounds_cum_time[43],1),"."))</f>
        <v>3.</v>
      </c>
      <c r="BA8" s="11" t="str">
        <f>IF(ISBLANK(laps_times[[#This Row],[44]]),"DNF",CONCATENATE(RANK(rounds_cum_time[[#This Row],[44]],rounds_cum_time[44],1),"."))</f>
        <v>3.</v>
      </c>
      <c r="BB8" s="11" t="str">
        <f>IF(ISBLANK(laps_times[[#This Row],[45]]),"DNF",CONCATENATE(RANK(rounds_cum_time[[#This Row],[45]],rounds_cum_time[45],1),"."))</f>
        <v>3.</v>
      </c>
      <c r="BC8" s="11" t="str">
        <f>IF(ISBLANK(laps_times[[#This Row],[46]]),"DNF",CONCATENATE(RANK(rounds_cum_time[[#This Row],[46]],rounds_cum_time[46],1),"."))</f>
        <v>3.</v>
      </c>
      <c r="BD8" s="11" t="str">
        <f>IF(ISBLANK(laps_times[[#This Row],[47]]),"DNF",CONCATENATE(RANK(rounds_cum_time[[#This Row],[47]],rounds_cum_time[47],1),"."))</f>
        <v>3.</v>
      </c>
      <c r="BE8" s="11" t="str">
        <f>IF(ISBLANK(laps_times[[#This Row],[48]]),"DNF",CONCATENATE(RANK(rounds_cum_time[[#This Row],[48]],rounds_cum_time[48],1),"."))</f>
        <v>3.</v>
      </c>
      <c r="BF8" s="11" t="str">
        <f>IF(ISBLANK(laps_times[[#This Row],[49]]),"DNF",CONCATENATE(RANK(rounds_cum_time[[#This Row],[49]],rounds_cum_time[49],1),"."))</f>
        <v>3.</v>
      </c>
      <c r="BG8" s="11" t="str">
        <f>IF(ISBLANK(laps_times[[#This Row],[50]]),"DNF",CONCATENATE(RANK(rounds_cum_time[[#This Row],[50]],rounds_cum_time[50],1),"."))</f>
        <v>3.</v>
      </c>
      <c r="BH8" s="11" t="str">
        <f>IF(ISBLANK(laps_times[[#This Row],[51]]),"DNF",CONCATENATE(RANK(rounds_cum_time[[#This Row],[51]],rounds_cum_time[51],1),"."))</f>
        <v>3.</v>
      </c>
      <c r="BI8" s="11" t="str">
        <f>IF(ISBLANK(laps_times[[#This Row],[52]]),"DNF",CONCATENATE(RANK(rounds_cum_time[[#This Row],[52]],rounds_cum_time[52],1),"."))</f>
        <v>3.</v>
      </c>
      <c r="BJ8" s="11" t="str">
        <f>IF(ISBLANK(laps_times[[#This Row],[53]]),"DNF",CONCATENATE(RANK(rounds_cum_time[[#This Row],[53]],rounds_cum_time[53],1),"."))</f>
        <v>3.</v>
      </c>
      <c r="BK8" s="11" t="str">
        <f>IF(ISBLANK(laps_times[[#This Row],[54]]),"DNF",CONCATENATE(RANK(rounds_cum_time[[#This Row],[54]],rounds_cum_time[54],1),"."))</f>
        <v>3.</v>
      </c>
      <c r="BL8" s="11" t="str">
        <f>IF(ISBLANK(laps_times[[#This Row],[55]]),"DNF",CONCATENATE(RANK(rounds_cum_time[[#This Row],[55]],rounds_cum_time[55],1),"."))</f>
        <v>3.</v>
      </c>
      <c r="BM8" s="11" t="str">
        <f>IF(ISBLANK(laps_times[[#This Row],[56]]),"DNF",CONCATENATE(RANK(rounds_cum_time[[#This Row],[56]],rounds_cum_time[56],1),"."))</f>
        <v>3.</v>
      </c>
      <c r="BN8" s="11" t="str">
        <f>IF(ISBLANK(laps_times[[#This Row],[57]]),"DNF",CONCATENATE(RANK(rounds_cum_time[[#This Row],[57]],rounds_cum_time[57],1),"."))</f>
        <v>3.</v>
      </c>
      <c r="BO8" s="11" t="str">
        <f>IF(ISBLANK(laps_times[[#This Row],[58]]),"DNF",CONCATENATE(RANK(rounds_cum_time[[#This Row],[58]],rounds_cum_time[58],1),"."))</f>
        <v>3.</v>
      </c>
      <c r="BP8" s="11" t="str">
        <f>IF(ISBLANK(laps_times[[#This Row],[59]]),"DNF",CONCATENATE(RANK(rounds_cum_time[[#This Row],[59]],rounds_cum_time[59],1),"."))</f>
        <v>3.</v>
      </c>
      <c r="BQ8" s="11" t="str">
        <f>IF(ISBLANK(laps_times[[#This Row],[60]]),"DNF",CONCATENATE(RANK(rounds_cum_time[[#This Row],[60]],rounds_cum_time[60],1),"."))</f>
        <v>3.</v>
      </c>
      <c r="BR8" s="11" t="str">
        <f>IF(ISBLANK(laps_times[[#This Row],[61]]),"DNF",CONCATENATE(RANK(rounds_cum_time[[#This Row],[61]],rounds_cum_time[61],1),"."))</f>
        <v>3.</v>
      </c>
      <c r="BS8" s="11" t="str">
        <f>IF(ISBLANK(laps_times[[#This Row],[62]]),"DNF",CONCATENATE(RANK(rounds_cum_time[[#This Row],[62]],rounds_cum_time[62],1),"."))</f>
        <v>3.</v>
      </c>
      <c r="BT8" s="11" t="str">
        <f>IF(ISBLANK(laps_times[[#This Row],[63]]),"DNF",CONCATENATE(RANK(rounds_cum_time[[#This Row],[63]],rounds_cum_time[63],1),"."))</f>
        <v>3.</v>
      </c>
    </row>
    <row r="9" spans="2:72" x14ac:dyDescent="0.2">
      <c r="B9" s="5">
        <v>4</v>
      </c>
      <c r="C9" s="20">
        <v>6</v>
      </c>
      <c r="D9" s="1" t="s">
        <v>7</v>
      </c>
      <c r="E9" s="3">
        <v>1983</v>
      </c>
      <c r="F9" s="3" t="s">
        <v>8</v>
      </c>
      <c r="G9" s="3">
        <v>1</v>
      </c>
      <c r="H9" s="1" t="s">
        <v>9</v>
      </c>
      <c r="I9" s="7">
        <v>0.11632569444444445</v>
      </c>
      <c r="J9" s="11" t="str">
        <f>IF(ISBLANK(laps_times[[#This Row],[1]]),"DNF",CONCATENATE(RANK(rounds_cum_time[[#This Row],[1]],rounds_cum_time[1],1),"."))</f>
        <v>4.</v>
      </c>
      <c r="K9" s="11" t="str">
        <f>IF(ISBLANK(laps_times[[#This Row],[2]]),"DNF",CONCATENATE(RANK(rounds_cum_time[[#This Row],[2]],rounds_cum_time[2],1),"."))</f>
        <v>4.</v>
      </c>
      <c r="L9" s="11" t="str">
        <f>IF(ISBLANK(laps_times[[#This Row],[3]]),"DNF",CONCATENATE(RANK(rounds_cum_time[[#This Row],[3]],rounds_cum_time[3],1),"."))</f>
        <v>4.</v>
      </c>
      <c r="M9" s="11" t="str">
        <f>IF(ISBLANK(laps_times[[#This Row],[4]]),"DNF",CONCATENATE(RANK(rounds_cum_time[[#This Row],[4]],rounds_cum_time[4],1),"."))</f>
        <v>4.</v>
      </c>
      <c r="N9" s="11" t="str">
        <f>IF(ISBLANK(laps_times[[#This Row],[5]]),"DNF",CONCATENATE(RANK(rounds_cum_time[[#This Row],[5]],rounds_cum_time[5],1),"."))</f>
        <v>4.</v>
      </c>
      <c r="O9" s="11" t="str">
        <f>IF(ISBLANK(laps_times[[#This Row],[6]]),"DNF",CONCATENATE(RANK(rounds_cum_time[[#This Row],[6]],rounds_cum_time[6],1),"."))</f>
        <v>4.</v>
      </c>
      <c r="P9" s="11" t="str">
        <f>IF(ISBLANK(laps_times[[#This Row],[7]]),"DNF",CONCATENATE(RANK(rounds_cum_time[[#This Row],[7]],rounds_cum_time[7],1),"."))</f>
        <v>4.</v>
      </c>
      <c r="Q9" s="11" t="str">
        <f>IF(ISBLANK(laps_times[[#This Row],[8]]),"DNF",CONCATENATE(RANK(rounds_cum_time[[#This Row],[8]],rounds_cum_time[8],1),"."))</f>
        <v>4.</v>
      </c>
      <c r="R9" s="11" t="str">
        <f>IF(ISBLANK(laps_times[[#This Row],[9]]),"DNF",CONCATENATE(RANK(rounds_cum_time[[#This Row],[9]],rounds_cum_time[9],1),"."))</f>
        <v>4.</v>
      </c>
      <c r="S9" s="11" t="str">
        <f>IF(ISBLANK(laps_times[[#This Row],[10]]),"DNF",CONCATENATE(RANK(rounds_cum_time[[#This Row],[10]],rounds_cum_time[10],1),"."))</f>
        <v>3.</v>
      </c>
      <c r="T9" s="11" t="str">
        <f>IF(ISBLANK(laps_times[[#This Row],[11]]),"DNF",CONCATENATE(RANK(rounds_cum_time[[#This Row],[11]],rounds_cum_time[11],1),"."))</f>
        <v>3.</v>
      </c>
      <c r="U9" s="11" t="str">
        <f>IF(ISBLANK(laps_times[[#This Row],[12]]),"DNF",CONCATENATE(RANK(rounds_cum_time[[#This Row],[12]],rounds_cum_time[12],1),"."))</f>
        <v>4.</v>
      </c>
      <c r="V9" s="11" t="str">
        <f>IF(ISBLANK(laps_times[[#This Row],[13]]),"DNF",CONCATENATE(RANK(rounds_cum_time[[#This Row],[13]],rounds_cum_time[13],1),"."))</f>
        <v>4.</v>
      </c>
      <c r="W9" s="11" t="str">
        <f>IF(ISBLANK(laps_times[[#This Row],[14]]),"DNF",CONCATENATE(RANK(rounds_cum_time[[#This Row],[14]],rounds_cum_time[14],1),"."))</f>
        <v>3.</v>
      </c>
      <c r="X9" s="11" t="str">
        <f>IF(ISBLANK(laps_times[[#This Row],[15]]),"DNF",CONCATENATE(RANK(rounds_cum_time[[#This Row],[15]],rounds_cum_time[15],1),"."))</f>
        <v>3.</v>
      </c>
      <c r="Y9" s="11" t="str">
        <f>IF(ISBLANK(laps_times[[#This Row],[16]]),"DNF",CONCATENATE(RANK(rounds_cum_time[[#This Row],[16]],rounds_cum_time[16],1),"."))</f>
        <v>3.</v>
      </c>
      <c r="Z9" s="11" t="str">
        <f>IF(ISBLANK(laps_times[[#This Row],[17]]),"DNF",CONCATENATE(RANK(rounds_cum_time[[#This Row],[17]],rounds_cum_time[17],1),"."))</f>
        <v>3.</v>
      </c>
      <c r="AA9" s="11" t="str">
        <f>IF(ISBLANK(laps_times[[#This Row],[18]]),"DNF",CONCATENATE(RANK(rounds_cum_time[[#This Row],[18]],rounds_cum_time[18],1),"."))</f>
        <v>3.</v>
      </c>
      <c r="AB9" s="11" t="str">
        <f>IF(ISBLANK(laps_times[[#This Row],[19]]),"DNF",CONCATENATE(RANK(rounds_cum_time[[#This Row],[19]],rounds_cum_time[19],1),"."))</f>
        <v>3.</v>
      </c>
      <c r="AC9" s="11" t="str">
        <f>IF(ISBLANK(laps_times[[#This Row],[20]]),"DNF",CONCATENATE(RANK(rounds_cum_time[[#This Row],[20]],rounds_cum_time[20],1),"."))</f>
        <v>3.</v>
      </c>
      <c r="AD9" s="11" t="str">
        <f>IF(ISBLANK(laps_times[[#This Row],[21]]),"DNF",CONCATENATE(RANK(rounds_cum_time[[#This Row],[21]],rounds_cum_time[21],1),"."))</f>
        <v>3.</v>
      </c>
      <c r="AE9" s="11" t="str">
        <f>IF(ISBLANK(laps_times[[#This Row],[22]]),"DNF",CONCATENATE(RANK(rounds_cum_time[[#This Row],[22]],rounds_cum_time[22],1),"."))</f>
        <v>3.</v>
      </c>
      <c r="AF9" s="11" t="str">
        <f>IF(ISBLANK(laps_times[[#This Row],[23]]),"DNF",CONCATENATE(RANK(rounds_cum_time[[#This Row],[23]],rounds_cum_time[23],1),"."))</f>
        <v>4.</v>
      </c>
      <c r="AG9" s="11" t="str">
        <f>IF(ISBLANK(laps_times[[#This Row],[24]]),"DNF",CONCATENATE(RANK(rounds_cum_time[[#This Row],[24]],rounds_cum_time[24],1),"."))</f>
        <v>3.</v>
      </c>
      <c r="AH9" s="11" t="str">
        <f>IF(ISBLANK(laps_times[[#This Row],[25]]),"DNF",CONCATENATE(RANK(rounds_cum_time[[#This Row],[25]],rounds_cum_time[25],1),"."))</f>
        <v>3.</v>
      </c>
      <c r="AI9" s="11" t="str">
        <f>IF(ISBLANK(laps_times[[#This Row],[26]]),"DNF",CONCATENATE(RANK(rounds_cum_time[[#This Row],[26]],rounds_cum_time[26],1),"."))</f>
        <v>3.</v>
      </c>
      <c r="AJ9" s="11" t="str">
        <f>IF(ISBLANK(laps_times[[#This Row],[27]]),"DNF",CONCATENATE(RANK(rounds_cum_time[[#This Row],[27]],rounds_cum_time[27],1),"."))</f>
        <v>3.</v>
      </c>
      <c r="AK9" s="11" t="str">
        <f>IF(ISBLANK(laps_times[[#This Row],[28]]),"DNF",CONCATENATE(RANK(rounds_cum_time[[#This Row],[28]],rounds_cum_time[28],1),"."))</f>
        <v>3.</v>
      </c>
      <c r="AL9" s="11" t="str">
        <f>IF(ISBLANK(laps_times[[#This Row],[29]]),"DNF",CONCATENATE(RANK(rounds_cum_time[[#This Row],[29]],rounds_cum_time[29],1),"."))</f>
        <v>3.</v>
      </c>
      <c r="AM9" s="11" t="str">
        <f>IF(ISBLANK(laps_times[[#This Row],[30]]),"DNF",CONCATENATE(RANK(rounds_cum_time[[#This Row],[30]],rounds_cum_time[30],1),"."))</f>
        <v>3.</v>
      </c>
      <c r="AN9" s="11" t="str">
        <f>IF(ISBLANK(laps_times[[#This Row],[31]]),"DNF",CONCATENATE(RANK(rounds_cum_time[[#This Row],[31]],rounds_cum_time[31],1),"."))</f>
        <v>3.</v>
      </c>
      <c r="AO9" s="11" t="str">
        <f>IF(ISBLANK(laps_times[[#This Row],[32]]),"DNF",CONCATENATE(RANK(rounds_cum_time[[#This Row],[32]],rounds_cum_time[32],1),"."))</f>
        <v>3.</v>
      </c>
      <c r="AP9" s="11" t="str">
        <f>IF(ISBLANK(laps_times[[#This Row],[33]]),"DNF",CONCATENATE(RANK(rounds_cum_time[[#This Row],[33]],rounds_cum_time[33],1),"."))</f>
        <v>4.</v>
      </c>
      <c r="AQ9" s="11" t="str">
        <f>IF(ISBLANK(laps_times[[#This Row],[34]]),"DNF",CONCATENATE(RANK(rounds_cum_time[[#This Row],[34]],rounds_cum_time[34],1),"."))</f>
        <v>3.</v>
      </c>
      <c r="AR9" s="11" t="str">
        <f>IF(ISBLANK(laps_times[[#This Row],[35]]),"DNF",CONCATENATE(RANK(rounds_cum_time[[#This Row],[35]],rounds_cum_time[35],1),"."))</f>
        <v>3.</v>
      </c>
      <c r="AS9" s="11" t="str">
        <f>IF(ISBLANK(laps_times[[#This Row],[36]]),"DNF",CONCATENATE(RANK(rounds_cum_time[[#This Row],[36]],rounds_cum_time[36],1),"."))</f>
        <v>3.</v>
      </c>
      <c r="AT9" s="11" t="str">
        <f>IF(ISBLANK(laps_times[[#This Row],[37]]),"DNF",CONCATENATE(RANK(rounds_cum_time[[#This Row],[37]],rounds_cum_time[37],1),"."))</f>
        <v>3.</v>
      </c>
      <c r="AU9" s="11" t="str">
        <f>IF(ISBLANK(laps_times[[#This Row],[38]]),"DNF",CONCATENATE(RANK(rounds_cum_time[[#This Row],[38]],rounds_cum_time[38],1),"."))</f>
        <v>3.</v>
      </c>
      <c r="AV9" s="11" t="str">
        <f>IF(ISBLANK(laps_times[[#This Row],[39]]),"DNF",CONCATENATE(RANK(rounds_cum_time[[#This Row],[39]],rounds_cum_time[39],1),"."))</f>
        <v>3.</v>
      </c>
      <c r="AW9" s="11" t="str">
        <f>IF(ISBLANK(laps_times[[#This Row],[40]]),"DNF",CONCATENATE(RANK(rounds_cum_time[[#This Row],[40]],rounds_cum_time[40],1),"."))</f>
        <v>4.</v>
      </c>
      <c r="AX9" s="11" t="str">
        <f>IF(ISBLANK(laps_times[[#This Row],[41]]),"DNF",CONCATENATE(RANK(rounds_cum_time[[#This Row],[41]],rounds_cum_time[41],1),"."))</f>
        <v>4.</v>
      </c>
      <c r="AY9" s="11" t="str">
        <f>IF(ISBLANK(laps_times[[#This Row],[42]]),"DNF",CONCATENATE(RANK(rounds_cum_time[[#This Row],[42]],rounds_cum_time[42],1),"."))</f>
        <v>4.</v>
      </c>
      <c r="AZ9" s="11" t="str">
        <f>IF(ISBLANK(laps_times[[#This Row],[43]]),"DNF",CONCATENATE(RANK(rounds_cum_time[[#This Row],[43]],rounds_cum_time[43],1),"."))</f>
        <v>4.</v>
      </c>
      <c r="BA9" s="11" t="str">
        <f>IF(ISBLANK(laps_times[[#This Row],[44]]),"DNF",CONCATENATE(RANK(rounds_cum_time[[#This Row],[44]],rounds_cum_time[44],1),"."))</f>
        <v>4.</v>
      </c>
      <c r="BB9" s="11" t="str">
        <f>IF(ISBLANK(laps_times[[#This Row],[45]]),"DNF",CONCATENATE(RANK(rounds_cum_time[[#This Row],[45]],rounds_cum_time[45],1),"."))</f>
        <v>4.</v>
      </c>
      <c r="BC9" s="11" t="str">
        <f>IF(ISBLANK(laps_times[[#This Row],[46]]),"DNF",CONCATENATE(RANK(rounds_cum_time[[#This Row],[46]],rounds_cum_time[46],1),"."))</f>
        <v>4.</v>
      </c>
      <c r="BD9" s="11" t="str">
        <f>IF(ISBLANK(laps_times[[#This Row],[47]]),"DNF",CONCATENATE(RANK(rounds_cum_time[[#This Row],[47]],rounds_cum_time[47],1),"."))</f>
        <v>4.</v>
      </c>
      <c r="BE9" s="11" t="str">
        <f>IF(ISBLANK(laps_times[[#This Row],[48]]),"DNF",CONCATENATE(RANK(rounds_cum_time[[#This Row],[48]],rounds_cum_time[48],1),"."))</f>
        <v>4.</v>
      </c>
      <c r="BF9" s="11" t="str">
        <f>IF(ISBLANK(laps_times[[#This Row],[49]]),"DNF",CONCATENATE(RANK(rounds_cum_time[[#This Row],[49]],rounds_cum_time[49],1),"."))</f>
        <v>4.</v>
      </c>
      <c r="BG9" s="11" t="str">
        <f>IF(ISBLANK(laps_times[[#This Row],[50]]),"DNF",CONCATENATE(RANK(rounds_cum_time[[#This Row],[50]],rounds_cum_time[50],1),"."))</f>
        <v>4.</v>
      </c>
      <c r="BH9" s="11" t="str">
        <f>IF(ISBLANK(laps_times[[#This Row],[51]]),"DNF",CONCATENATE(RANK(rounds_cum_time[[#This Row],[51]],rounds_cum_time[51],1),"."))</f>
        <v>4.</v>
      </c>
      <c r="BI9" s="11" t="str">
        <f>IF(ISBLANK(laps_times[[#This Row],[52]]),"DNF",CONCATENATE(RANK(rounds_cum_time[[#This Row],[52]],rounds_cum_time[52],1),"."))</f>
        <v>4.</v>
      </c>
      <c r="BJ9" s="11" t="str">
        <f>IF(ISBLANK(laps_times[[#This Row],[53]]),"DNF",CONCATENATE(RANK(rounds_cum_time[[#This Row],[53]],rounds_cum_time[53],1),"."))</f>
        <v>4.</v>
      </c>
      <c r="BK9" s="11" t="str">
        <f>IF(ISBLANK(laps_times[[#This Row],[54]]),"DNF",CONCATENATE(RANK(rounds_cum_time[[#This Row],[54]],rounds_cum_time[54],1),"."))</f>
        <v>4.</v>
      </c>
      <c r="BL9" s="11" t="str">
        <f>IF(ISBLANK(laps_times[[#This Row],[55]]),"DNF",CONCATENATE(RANK(rounds_cum_time[[#This Row],[55]],rounds_cum_time[55],1),"."))</f>
        <v>4.</v>
      </c>
      <c r="BM9" s="11" t="str">
        <f>IF(ISBLANK(laps_times[[#This Row],[56]]),"DNF",CONCATENATE(RANK(rounds_cum_time[[#This Row],[56]],rounds_cum_time[56],1),"."))</f>
        <v>4.</v>
      </c>
      <c r="BN9" s="11" t="str">
        <f>IF(ISBLANK(laps_times[[#This Row],[57]]),"DNF",CONCATENATE(RANK(rounds_cum_time[[#This Row],[57]],rounds_cum_time[57],1),"."))</f>
        <v>4.</v>
      </c>
      <c r="BO9" s="11" t="str">
        <f>IF(ISBLANK(laps_times[[#This Row],[58]]),"DNF",CONCATENATE(RANK(rounds_cum_time[[#This Row],[58]],rounds_cum_time[58],1),"."))</f>
        <v>4.</v>
      </c>
      <c r="BP9" s="11" t="str">
        <f>IF(ISBLANK(laps_times[[#This Row],[59]]),"DNF",CONCATENATE(RANK(rounds_cum_time[[#This Row],[59]],rounds_cum_time[59],1),"."))</f>
        <v>4.</v>
      </c>
      <c r="BQ9" s="11" t="str">
        <f>IF(ISBLANK(laps_times[[#This Row],[60]]),"DNF",CONCATENATE(RANK(rounds_cum_time[[#This Row],[60]],rounds_cum_time[60],1),"."))</f>
        <v>4.</v>
      </c>
      <c r="BR9" s="11" t="str">
        <f>IF(ISBLANK(laps_times[[#This Row],[61]]),"DNF",CONCATENATE(RANK(rounds_cum_time[[#This Row],[61]],rounds_cum_time[61],1),"."))</f>
        <v>4.</v>
      </c>
      <c r="BS9" s="11" t="str">
        <f>IF(ISBLANK(laps_times[[#This Row],[62]]),"DNF",CONCATENATE(RANK(rounds_cum_time[[#This Row],[62]],rounds_cum_time[62],1),"."))</f>
        <v>4.</v>
      </c>
      <c r="BT9" s="11" t="str">
        <f>IF(ISBLANK(laps_times[[#This Row],[63]]),"DNF",CONCATENATE(RANK(rounds_cum_time[[#This Row],[63]],rounds_cum_time[63],1),"."))</f>
        <v>4.</v>
      </c>
    </row>
    <row r="10" spans="2:72" x14ac:dyDescent="0.2">
      <c r="B10" s="5">
        <v>5</v>
      </c>
      <c r="C10" s="20">
        <v>91</v>
      </c>
      <c r="D10" s="1" t="s">
        <v>10</v>
      </c>
      <c r="E10" s="3">
        <v>1972</v>
      </c>
      <c r="F10" s="3" t="s">
        <v>1</v>
      </c>
      <c r="G10" s="3">
        <v>4</v>
      </c>
      <c r="H10" s="1" t="s">
        <v>11</v>
      </c>
      <c r="I10" s="7">
        <v>0.11950081018518517</v>
      </c>
      <c r="J10" s="11" t="str">
        <f>IF(ISBLANK(laps_times[[#This Row],[1]]),"DNF",CONCATENATE(RANK(rounds_cum_time[[#This Row],[1]],rounds_cum_time[1],1),"."))</f>
        <v>5.</v>
      </c>
      <c r="K10" s="11" t="str">
        <f>IF(ISBLANK(laps_times[[#This Row],[2]]),"DNF",CONCATENATE(RANK(rounds_cum_time[[#This Row],[2]],rounds_cum_time[2],1),"."))</f>
        <v>5.</v>
      </c>
      <c r="L10" s="11" t="str">
        <f>IF(ISBLANK(laps_times[[#This Row],[3]]),"DNF",CONCATENATE(RANK(rounds_cum_time[[#This Row],[3]],rounds_cum_time[3],1),"."))</f>
        <v>5.</v>
      </c>
      <c r="M10" s="11" t="str">
        <f>IF(ISBLANK(laps_times[[#This Row],[4]]),"DNF",CONCATENATE(RANK(rounds_cum_time[[#This Row],[4]],rounds_cum_time[4],1),"."))</f>
        <v>6.</v>
      </c>
      <c r="N10" s="11" t="str">
        <f>IF(ISBLANK(laps_times[[#This Row],[5]]),"DNF",CONCATENATE(RANK(rounds_cum_time[[#This Row],[5]],rounds_cum_time[5],1),"."))</f>
        <v>5.</v>
      </c>
      <c r="O10" s="11" t="str">
        <f>IF(ISBLANK(laps_times[[#This Row],[6]]),"DNF",CONCATENATE(RANK(rounds_cum_time[[#This Row],[6]],rounds_cum_time[6],1),"."))</f>
        <v>5.</v>
      </c>
      <c r="P10" s="11" t="str">
        <f>IF(ISBLANK(laps_times[[#This Row],[7]]),"DNF",CONCATENATE(RANK(rounds_cum_time[[#This Row],[7]],rounds_cum_time[7],1),"."))</f>
        <v>5.</v>
      </c>
      <c r="Q10" s="11" t="str">
        <f>IF(ISBLANK(laps_times[[#This Row],[8]]),"DNF",CONCATENATE(RANK(rounds_cum_time[[#This Row],[8]],rounds_cum_time[8],1),"."))</f>
        <v>5.</v>
      </c>
      <c r="R10" s="11" t="str">
        <f>IF(ISBLANK(laps_times[[#This Row],[9]]),"DNF",CONCATENATE(RANK(rounds_cum_time[[#This Row],[9]],rounds_cum_time[9],1),"."))</f>
        <v>5.</v>
      </c>
      <c r="S10" s="11" t="str">
        <f>IF(ISBLANK(laps_times[[#This Row],[10]]),"DNF",CONCATENATE(RANK(rounds_cum_time[[#This Row],[10]],rounds_cum_time[10],1),"."))</f>
        <v>5.</v>
      </c>
      <c r="T10" s="11" t="str">
        <f>IF(ISBLANK(laps_times[[#This Row],[11]]),"DNF",CONCATENATE(RANK(rounds_cum_time[[#This Row],[11]],rounds_cum_time[11],1),"."))</f>
        <v>5.</v>
      </c>
      <c r="U10" s="11" t="str">
        <f>IF(ISBLANK(laps_times[[#This Row],[12]]),"DNF",CONCATENATE(RANK(rounds_cum_time[[#This Row],[12]],rounds_cum_time[12],1),"."))</f>
        <v>5.</v>
      </c>
      <c r="V10" s="11" t="str">
        <f>IF(ISBLANK(laps_times[[#This Row],[13]]),"DNF",CONCATENATE(RANK(rounds_cum_time[[#This Row],[13]],rounds_cum_time[13],1),"."))</f>
        <v>5.</v>
      </c>
      <c r="W10" s="11" t="str">
        <f>IF(ISBLANK(laps_times[[#This Row],[14]]),"DNF",CONCATENATE(RANK(rounds_cum_time[[#This Row],[14]],rounds_cum_time[14],1),"."))</f>
        <v>5.</v>
      </c>
      <c r="X10" s="11" t="str">
        <f>IF(ISBLANK(laps_times[[#This Row],[15]]),"DNF",CONCATENATE(RANK(rounds_cum_time[[#This Row],[15]],rounds_cum_time[15],1),"."))</f>
        <v>5.</v>
      </c>
      <c r="Y10" s="11" t="str">
        <f>IF(ISBLANK(laps_times[[#This Row],[16]]),"DNF",CONCATENATE(RANK(rounds_cum_time[[#This Row],[16]],rounds_cum_time[16],1),"."))</f>
        <v>5.</v>
      </c>
      <c r="Z10" s="11" t="str">
        <f>IF(ISBLANK(laps_times[[#This Row],[17]]),"DNF",CONCATENATE(RANK(rounds_cum_time[[#This Row],[17]],rounds_cum_time[17],1),"."))</f>
        <v>5.</v>
      </c>
      <c r="AA10" s="11" t="str">
        <f>IF(ISBLANK(laps_times[[#This Row],[18]]),"DNF",CONCATENATE(RANK(rounds_cum_time[[#This Row],[18]],rounds_cum_time[18],1),"."))</f>
        <v>5.</v>
      </c>
      <c r="AB10" s="11" t="str">
        <f>IF(ISBLANK(laps_times[[#This Row],[19]]),"DNF",CONCATENATE(RANK(rounds_cum_time[[#This Row],[19]],rounds_cum_time[19],1),"."))</f>
        <v>5.</v>
      </c>
      <c r="AC10" s="11" t="str">
        <f>IF(ISBLANK(laps_times[[#This Row],[20]]),"DNF",CONCATENATE(RANK(rounds_cum_time[[#This Row],[20]],rounds_cum_time[20],1),"."))</f>
        <v>5.</v>
      </c>
      <c r="AD10" s="11" t="str">
        <f>IF(ISBLANK(laps_times[[#This Row],[21]]),"DNF",CONCATENATE(RANK(rounds_cum_time[[#This Row],[21]],rounds_cum_time[21],1),"."))</f>
        <v>5.</v>
      </c>
      <c r="AE10" s="11" t="str">
        <f>IF(ISBLANK(laps_times[[#This Row],[22]]),"DNF",CONCATENATE(RANK(rounds_cum_time[[#This Row],[22]],rounds_cum_time[22],1),"."))</f>
        <v>5.</v>
      </c>
      <c r="AF10" s="11" t="str">
        <f>IF(ISBLANK(laps_times[[#This Row],[23]]),"DNF",CONCATENATE(RANK(rounds_cum_time[[#This Row],[23]],rounds_cum_time[23],1),"."))</f>
        <v>5.</v>
      </c>
      <c r="AG10" s="11" t="str">
        <f>IF(ISBLANK(laps_times[[#This Row],[24]]),"DNF",CONCATENATE(RANK(rounds_cum_time[[#This Row],[24]],rounds_cum_time[24],1),"."))</f>
        <v>5.</v>
      </c>
      <c r="AH10" s="11" t="str">
        <f>IF(ISBLANK(laps_times[[#This Row],[25]]),"DNF",CONCATENATE(RANK(rounds_cum_time[[#This Row],[25]],rounds_cum_time[25],1),"."))</f>
        <v>5.</v>
      </c>
      <c r="AI10" s="11" t="str">
        <f>IF(ISBLANK(laps_times[[#This Row],[26]]),"DNF",CONCATENATE(RANK(rounds_cum_time[[#This Row],[26]],rounds_cum_time[26],1),"."))</f>
        <v>5.</v>
      </c>
      <c r="AJ10" s="11" t="str">
        <f>IF(ISBLANK(laps_times[[#This Row],[27]]),"DNF",CONCATENATE(RANK(rounds_cum_time[[#This Row],[27]],rounds_cum_time[27],1),"."))</f>
        <v>5.</v>
      </c>
      <c r="AK10" s="11" t="str">
        <f>IF(ISBLANK(laps_times[[#This Row],[28]]),"DNF",CONCATENATE(RANK(rounds_cum_time[[#This Row],[28]],rounds_cum_time[28],1),"."))</f>
        <v>5.</v>
      </c>
      <c r="AL10" s="11" t="str">
        <f>IF(ISBLANK(laps_times[[#This Row],[29]]),"DNF",CONCATENATE(RANK(rounds_cum_time[[#This Row],[29]],rounds_cum_time[29],1),"."))</f>
        <v>5.</v>
      </c>
      <c r="AM10" s="11" t="str">
        <f>IF(ISBLANK(laps_times[[#This Row],[30]]),"DNF",CONCATENATE(RANK(rounds_cum_time[[#This Row],[30]],rounds_cum_time[30],1),"."))</f>
        <v>5.</v>
      </c>
      <c r="AN10" s="11" t="str">
        <f>IF(ISBLANK(laps_times[[#This Row],[31]]),"DNF",CONCATENATE(RANK(rounds_cum_time[[#This Row],[31]],rounds_cum_time[31],1),"."))</f>
        <v>5.</v>
      </c>
      <c r="AO10" s="11" t="str">
        <f>IF(ISBLANK(laps_times[[#This Row],[32]]),"DNF",CONCATENATE(RANK(rounds_cum_time[[#This Row],[32]],rounds_cum_time[32],1),"."))</f>
        <v>5.</v>
      </c>
      <c r="AP10" s="11" t="str">
        <f>IF(ISBLANK(laps_times[[#This Row],[33]]),"DNF",CONCATENATE(RANK(rounds_cum_time[[#This Row],[33]],rounds_cum_time[33],1),"."))</f>
        <v>5.</v>
      </c>
      <c r="AQ10" s="11" t="str">
        <f>IF(ISBLANK(laps_times[[#This Row],[34]]),"DNF",CONCATENATE(RANK(rounds_cum_time[[#This Row],[34]],rounds_cum_time[34],1),"."))</f>
        <v>5.</v>
      </c>
      <c r="AR10" s="11" t="str">
        <f>IF(ISBLANK(laps_times[[#This Row],[35]]),"DNF",CONCATENATE(RANK(rounds_cum_time[[#This Row],[35]],rounds_cum_time[35],1),"."))</f>
        <v>5.</v>
      </c>
      <c r="AS10" s="11" t="str">
        <f>IF(ISBLANK(laps_times[[#This Row],[36]]),"DNF",CONCATENATE(RANK(rounds_cum_time[[#This Row],[36]],rounds_cum_time[36],1),"."))</f>
        <v>5.</v>
      </c>
      <c r="AT10" s="11" t="str">
        <f>IF(ISBLANK(laps_times[[#This Row],[37]]),"DNF",CONCATENATE(RANK(rounds_cum_time[[#This Row],[37]],rounds_cum_time[37],1),"."))</f>
        <v>5.</v>
      </c>
      <c r="AU10" s="11" t="str">
        <f>IF(ISBLANK(laps_times[[#This Row],[38]]),"DNF",CONCATENATE(RANK(rounds_cum_time[[#This Row],[38]],rounds_cum_time[38],1),"."))</f>
        <v>5.</v>
      </c>
      <c r="AV10" s="11" t="str">
        <f>IF(ISBLANK(laps_times[[#This Row],[39]]),"DNF",CONCATENATE(RANK(rounds_cum_time[[#This Row],[39]],rounds_cum_time[39],1),"."))</f>
        <v>5.</v>
      </c>
      <c r="AW10" s="11" t="str">
        <f>IF(ISBLANK(laps_times[[#This Row],[40]]),"DNF",CONCATENATE(RANK(rounds_cum_time[[#This Row],[40]],rounds_cum_time[40],1),"."))</f>
        <v>5.</v>
      </c>
      <c r="AX10" s="11" t="str">
        <f>IF(ISBLANK(laps_times[[#This Row],[41]]),"DNF",CONCATENATE(RANK(rounds_cum_time[[#This Row],[41]],rounds_cum_time[41],1),"."))</f>
        <v>5.</v>
      </c>
      <c r="AY10" s="11" t="str">
        <f>IF(ISBLANK(laps_times[[#This Row],[42]]),"DNF",CONCATENATE(RANK(rounds_cum_time[[#This Row],[42]],rounds_cum_time[42],1),"."))</f>
        <v>5.</v>
      </c>
      <c r="AZ10" s="11" t="str">
        <f>IF(ISBLANK(laps_times[[#This Row],[43]]),"DNF",CONCATENATE(RANK(rounds_cum_time[[#This Row],[43]],rounds_cum_time[43],1),"."))</f>
        <v>5.</v>
      </c>
      <c r="BA10" s="11" t="str">
        <f>IF(ISBLANK(laps_times[[#This Row],[44]]),"DNF",CONCATENATE(RANK(rounds_cum_time[[#This Row],[44]],rounds_cum_time[44],1),"."))</f>
        <v>5.</v>
      </c>
      <c r="BB10" s="11" t="str">
        <f>IF(ISBLANK(laps_times[[#This Row],[45]]),"DNF",CONCATENATE(RANK(rounds_cum_time[[#This Row],[45]],rounds_cum_time[45],1),"."))</f>
        <v>5.</v>
      </c>
      <c r="BC10" s="11" t="str">
        <f>IF(ISBLANK(laps_times[[#This Row],[46]]),"DNF",CONCATENATE(RANK(rounds_cum_time[[#This Row],[46]],rounds_cum_time[46],1),"."))</f>
        <v>5.</v>
      </c>
      <c r="BD10" s="11" t="str">
        <f>IF(ISBLANK(laps_times[[#This Row],[47]]),"DNF",CONCATENATE(RANK(rounds_cum_time[[#This Row],[47]],rounds_cum_time[47],1),"."))</f>
        <v>5.</v>
      </c>
      <c r="BE10" s="11" t="str">
        <f>IF(ISBLANK(laps_times[[#This Row],[48]]),"DNF",CONCATENATE(RANK(rounds_cum_time[[#This Row],[48]],rounds_cum_time[48],1),"."))</f>
        <v>5.</v>
      </c>
      <c r="BF10" s="11" t="str">
        <f>IF(ISBLANK(laps_times[[#This Row],[49]]),"DNF",CONCATENATE(RANK(rounds_cum_time[[#This Row],[49]],rounds_cum_time[49],1),"."))</f>
        <v>5.</v>
      </c>
      <c r="BG10" s="11" t="str">
        <f>IF(ISBLANK(laps_times[[#This Row],[50]]),"DNF",CONCATENATE(RANK(rounds_cum_time[[#This Row],[50]],rounds_cum_time[50],1),"."))</f>
        <v>5.</v>
      </c>
      <c r="BH10" s="11" t="str">
        <f>IF(ISBLANK(laps_times[[#This Row],[51]]),"DNF",CONCATENATE(RANK(rounds_cum_time[[#This Row],[51]],rounds_cum_time[51],1),"."))</f>
        <v>5.</v>
      </c>
      <c r="BI10" s="11" t="str">
        <f>IF(ISBLANK(laps_times[[#This Row],[52]]),"DNF",CONCATENATE(RANK(rounds_cum_time[[#This Row],[52]],rounds_cum_time[52],1),"."))</f>
        <v>5.</v>
      </c>
      <c r="BJ10" s="11" t="str">
        <f>IF(ISBLANK(laps_times[[#This Row],[53]]),"DNF",CONCATENATE(RANK(rounds_cum_time[[#This Row],[53]],rounds_cum_time[53],1),"."))</f>
        <v>5.</v>
      </c>
      <c r="BK10" s="11" t="str">
        <f>IF(ISBLANK(laps_times[[#This Row],[54]]),"DNF",CONCATENATE(RANK(rounds_cum_time[[#This Row],[54]],rounds_cum_time[54],1),"."))</f>
        <v>5.</v>
      </c>
      <c r="BL10" s="11" t="str">
        <f>IF(ISBLANK(laps_times[[#This Row],[55]]),"DNF",CONCATENATE(RANK(rounds_cum_time[[#This Row],[55]],rounds_cum_time[55],1),"."))</f>
        <v>5.</v>
      </c>
      <c r="BM10" s="11" t="str">
        <f>IF(ISBLANK(laps_times[[#This Row],[56]]),"DNF",CONCATENATE(RANK(rounds_cum_time[[#This Row],[56]],rounds_cum_time[56],1),"."))</f>
        <v>5.</v>
      </c>
      <c r="BN10" s="11" t="str">
        <f>IF(ISBLANK(laps_times[[#This Row],[57]]),"DNF",CONCATENATE(RANK(rounds_cum_time[[#This Row],[57]],rounds_cum_time[57],1),"."))</f>
        <v>5.</v>
      </c>
      <c r="BO10" s="11" t="str">
        <f>IF(ISBLANK(laps_times[[#This Row],[58]]),"DNF",CONCATENATE(RANK(rounds_cum_time[[#This Row],[58]],rounds_cum_time[58],1),"."))</f>
        <v>5.</v>
      </c>
      <c r="BP10" s="11" t="str">
        <f>IF(ISBLANK(laps_times[[#This Row],[59]]),"DNF",CONCATENATE(RANK(rounds_cum_time[[#This Row],[59]],rounds_cum_time[59],1),"."))</f>
        <v>5.</v>
      </c>
      <c r="BQ10" s="11" t="str">
        <f>IF(ISBLANK(laps_times[[#This Row],[60]]),"DNF",CONCATENATE(RANK(rounds_cum_time[[#This Row],[60]],rounds_cum_time[60],1),"."))</f>
        <v>5.</v>
      </c>
      <c r="BR10" s="11" t="str">
        <f>IF(ISBLANK(laps_times[[#This Row],[61]]),"DNF",CONCATENATE(RANK(rounds_cum_time[[#This Row],[61]],rounds_cum_time[61],1),"."))</f>
        <v>5.</v>
      </c>
      <c r="BS10" s="11" t="str">
        <f>IF(ISBLANK(laps_times[[#This Row],[62]]),"DNF",CONCATENATE(RANK(rounds_cum_time[[#This Row],[62]],rounds_cum_time[62],1),"."))</f>
        <v>5.</v>
      </c>
      <c r="BT10" s="11" t="str">
        <f>IF(ISBLANK(laps_times[[#This Row],[63]]),"DNF",CONCATENATE(RANK(rounds_cum_time[[#This Row],[63]],rounds_cum_time[63],1),"."))</f>
        <v>5.</v>
      </c>
    </row>
    <row r="11" spans="2:72" x14ac:dyDescent="0.2">
      <c r="B11" s="5">
        <v>6</v>
      </c>
      <c r="C11" s="20">
        <v>20</v>
      </c>
      <c r="D11" s="1" t="s">
        <v>12</v>
      </c>
      <c r="E11" s="3">
        <v>1979</v>
      </c>
      <c r="F11" s="3" t="s">
        <v>8</v>
      </c>
      <c r="G11" s="3">
        <v>2</v>
      </c>
      <c r="I11" s="7">
        <v>0.11981863425925926</v>
      </c>
      <c r="J11" s="11" t="str">
        <f>IF(ISBLANK(laps_times[[#This Row],[1]]),"DNF",CONCATENATE(RANK(rounds_cum_time[[#This Row],[1]],rounds_cum_time[1],1),"."))</f>
        <v>16.</v>
      </c>
      <c r="K11" s="11" t="str">
        <f>IF(ISBLANK(laps_times[[#This Row],[2]]),"DNF",CONCATENATE(RANK(rounds_cum_time[[#This Row],[2]],rounds_cum_time[2],1),"."))</f>
        <v>13.</v>
      </c>
      <c r="L11" s="11" t="str">
        <f>IF(ISBLANK(laps_times[[#This Row],[3]]),"DNF",CONCATENATE(RANK(rounds_cum_time[[#This Row],[3]],rounds_cum_time[3],1),"."))</f>
        <v>13.</v>
      </c>
      <c r="M11" s="11" t="str">
        <f>IF(ISBLANK(laps_times[[#This Row],[4]]),"DNF",CONCATENATE(RANK(rounds_cum_time[[#This Row],[4]],rounds_cum_time[4],1),"."))</f>
        <v>13.</v>
      </c>
      <c r="N11" s="11" t="str">
        <f>IF(ISBLANK(laps_times[[#This Row],[5]]),"DNF",CONCATENATE(RANK(rounds_cum_time[[#This Row],[5]],rounds_cum_time[5],1),"."))</f>
        <v>13.</v>
      </c>
      <c r="O11" s="11" t="str">
        <f>IF(ISBLANK(laps_times[[#This Row],[6]]),"DNF",CONCATENATE(RANK(rounds_cum_time[[#This Row],[6]],rounds_cum_time[6],1),"."))</f>
        <v>13.</v>
      </c>
      <c r="P11" s="11" t="str">
        <f>IF(ISBLANK(laps_times[[#This Row],[7]]),"DNF",CONCATENATE(RANK(rounds_cum_time[[#This Row],[7]],rounds_cum_time[7],1),"."))</f>
        <v>13.</v>
      </c>
      <c r="Q11" s="11" t="str">
        <f>IF(ISBLANK(laps_times[[#This Row],[8]]),"DNF",CONCATENATE(RANK(rounds_cum_time[[#This Row],[8]],rounds_cum_time[8],1),"."))</f>
        <v>13.</v>
      </c>
      <c r="R11" s="11" t="str">
        <f>IF(ISBLANK(laps_times[[#This Row],[9]]),"DNF",CONCATENATE(RANK(rounds_cum_time[[#This Row],[9]],rounds_cum_time[9],1),"."))</f>
        <v>12.</v>
      </c>
      <c r="S11" s="11" t="str">
        <f>IF(ISBLANK(laps_times[[#This Row],[10]]),"DNF",CONCATENATE(RANK(rounds_cum_time[[#This Row],[10]],rounds_cum_time[10],1),"."))</f>
        <v>12.</v>
      </c>
      <c r="T11" s="11" t="str">
        <f>IF(ISBLANK(laps_times[[#This Row],[11]]),"DNF",CONCATENATE(RANK(rounds_cum_time[[#This Row],[11]],rounds_cum_time[11],1),"."))</f>
        <v>12.</v>
      </c>
      <c r="U11" s="11" t="str">
        <f>IF(ISBLANK(laps_times[[#This Row],[12]]),"DNF",CONCATENATE(RANK(rounds_cum_time[[#This Row],[12]],rounds_cum_time[12],1),"."))</f>
        <v>11.</v>
      </c>
      <c r="V11" s="11" t="str">
        <f>IF(ISBLANK(laps_times[[#This Row],[13]]),"DNF",CONCATENATE(RANK(rounds_cum_time[[#This Row],[13]],rounds_cum_time[13],1),"."))</f>
        <v>11.</v>
      </c>
      <c r="W11" s="11" t="str">
        <f>IF(ISBLANK(laps_times[[#This Row],[14]]),"DNF",CONCATENATE(RANK(rounds_cum_time[[#This Row],[14]],rounds_cum_time[14],1),"."))</f>
        <v>12.</v>
      </c>
      <c r="X11" s="11" t="str">
        <f>IF(ISBLANK(laps_times[[#This Row],[15]]),"DNF",CONCATENATE(RANK(rounds_cum_time[[#This Row],[15]],rounds_cum_time[15],1),"."))</f>
        <v>12.</v>
      </c>
      <c r="Y11" s="11" t="str">
        <f>IF(ISBLANK(laps_times[[#This Row],[16]]),"DNF",CONCATENATE(RANK(rounds_cum_time[[#This Row],[16]],rounds_cum_time[16],1),"."))</f>
        <v>11.</v>
      </c>
      <c r="Z11" s="11" t="str">
        <f>IF(ISBLANK(laps_times[[#This Row],[17]]),"DNF",CONCATENATE(RANK(rounds_cum_time[[#This Row],[17]],rounds_cum_time[17],1),"."))</f>
        <v>11.</v>
      </c>
      <c r="AA11" s="11" t="str">
        <f>IF(ISBLANK(laps_times[[#This Row],[18]]),"DNF",CONCATENATE(RANK(rounds_cum_time[[#This Row],[18]],rounds_cum_time[18],1),"."))</f>
        <v>11.</v>
      </c>
      <c r="AB11" s="11" t="str">
        <f>IF(ISBLANK(laps_times[[#This Row],[19]]),"DNF",CONCATENATE(RANK(rounds_cum_time[[#This Row],[19]],rounds_cum_time[19],1),"."))</f>
        <v>11.</v>
      </c>
      <c r="AC11" s="11" t="str">
        <f>IF(ISBLANK(laps_times[[#This Row],[20]]),"DNF",CONCATENATE(RANK(rounds_cum_time[[#This Row],[20]],rounds_cum_time[20],1),"."))</f>
        <v>11.</v>
      </c>
      <c r="AD11" s="11" t="str">
        <f>IF(ISBLANK(laps_times[[#This Row],[21]]),"DNF",CONCATENATE(RANK(rounds_cum_time[[#This Row],[21]],rounds_cum_time[21],1),"."))</f>
        <v>11.</v>
      </c>
      <c r="AE11" s="11" t="str">
        <f>IF(ISBLANK(laps_times[[#This Row],[22]]),"DNF",CONCATENATE(RANK(rounds_cum_time[[#This Row],[22]],rounds_cum_time[22],1),"."))</f>
        <v>11.</v>
      </c>
      <c r="AF11" s="11" t="str">
        <f>IF(ISBLANK(laps_times[[#This Row],[23]]),"DNF",CONCATENATE(RANK(rounds_cum_time[[#This Row],[23]],rounds_cum_time[23],1),"."))</f>
        <v>11.</v>
      </c>
      <c r="AG11" s="11" t="str">
        <f>IF(ISBLANK(laps_times[[#This Row],[24]]),"DNF",CONCATENATE(RANK(rounds_cum_time[[#This Row],[24]],rounds_cum_time[24],1),"."))</f>
        <v>12.</v>
      </c>
      <c r="AH11" s="11" t="str">
        <f>IF(ISBLANK(laps_times[[#This Row],[25]]),"DNF",CONCATENATE(RANK(rounds_cum_time[[#This Row],[25]],rounds_cum_time[25],1),"."))</f>
        <v>11.</v>
      </c>
      <c r="AI11" s="11" t="str">
        <f>IF(ISBLANK(laps_times[[#This Row],[26]]),"DNF",CONCATENATE(RANK(rounds_cum_time[[#This Row],[26]],rounds_cum_time[26],1),"."))</f>
        <v>11.</v>
      </c>
      <c r="AJ11" s="11" t="str">
        <f>IF(ISBLANK(laps_times[[#This Row],[27]]),"DNF",CONCATENATE(RANK(rounds_cum_time[[#This Row],[27]],rounds_cum_time[27],1),"."))</f>
        <v>11.</v>
      </c>
      <c r="AK11" s="11" t="str">
        <f>IF(ISBLANK(laps_times[[#This Row],[28]]),"DNF",CONCATENATE(RANK(rounds_cum_time[[#This Row],[28]],rounds_cum_time[28],1),"."))</f>
        <v>11.</v>
      </c>
      <c r="AL11" s="11" t="str">
        <f>IF(ISBLANK(laps_times[[#This Row],[29]]),"DNF",CONCATENATE(RANK(rounds_cum_time[[#This Row],[29]],rounds_cum_time[29],1),"."))</f>
        <v>11.</v>
      </c>
      <c r="AM11" s="11" t="str">
        <f>IF(ISBLANK(laps_times[[#This Row],[30]]),"DNF",CONCATENATE(RANK(rounds_cum_time[[#This Row],[30]],rounds_cum_time[30],1),"."))</f>
        <v>11.</v>
      </c>
      <c r="AN11" s="11" t="str">
        <f>IF(ISBLANK(laps_times[[#This Row],[31]]),"DNF",CONCATENATE(RANK(rounds_cum_time[[#This Row],[31]],rounds_cum_time[31],1),"."))</f>
        <v>11.</v>
      </c>
      <c r="AO11" s="11" t="str">
        <f>IF(ISBLANK(laps_times[[#This Row],[32]]),"DNF",CONCATENATE(RANK(rounds_cum_time[[#This Row],[32]],rounds_cum_time[32],1),"."))</f>
        <v>11.</v>
      </c>
      <c r="AP11" s="11" t="str">
        <f>IF(ISBLANK(laps_times[[#This Row],[33]]),"DNF",CONCATENATE(RANK(rounds_cum_time[[#This Row],[33]],rounds_cum_time[33],1),"."))</f>
        <v>11.</v>
      </c>
      <c r="AQ11" s="11" t="str">
        <f>IF(ISBLANK(laps_times[[#This Row],[34]]),"DNF",CONCATENATE(RANK(rounds_cum_time[[#This Row],[34]],rounds_cum_time[34],1),"."))</f>
        <v>11.</v>
      </c>
      <c r="AR11" s="11" t="str">
        <f>IF(ISBLANK(laps_times[[#This Row],[35]]),"DNF",CONCATENATE(RANK(rounds_cum_time[[#This Row],[35]],rounds_cum_time[35],1),"."))</f>
        <v>11.</v>
      </c>
      <c r="AS11" s="11" t="str">
        <f>IF(ISBLANK(laps_times[[#This Row],[36]]),"DNF",CONCATENATE(RANK(rounds_cum_time[[#This Row],[36]],rounds_cum_time[36],1),"."))</f>
        <v>11.</v>
      </c>
      <c r="AT11" s="11" t="str">
        <f>IF(ISBLANK(laps_times[[#This Row],[37]]),"DNF",CONCATENATE(RANK(rounds_cum_time[[#This Row],[37]],rounds_cum_time[37],1),"."))</f>
        <v>11.</v>
      </c>
      <c r="AU11" s="11" t="str">
        <f>IF(ISBLANK(laps_times[[#This Row],[38]]),"DNF",CONCATENATE(RANK(rounds_cum_time[[#This Row],[38]],rounds_cum_time[38],1),"."))</f>
        <v>11.</v>
      </c>
      <c r="AV11" s="11" t="str">
        <f>IF(ISBLANK(laps_times[[#This Row],[39]]),"DNF",CONCATENATE(RANK(rounds_cum_time[[#This Row],[39]],rounds_cum_time[39],1),"."))</f>
        <v>11.</v>
      </c>
      <c r="AW11" s="11" t="str">
        <f>IF(ISBLANK(laps_times[[#This Row],[40]]),"DNF",CONCATENATE(RANK(rounds_cum_time[[#This Row],[40]],rounds_cum_time[40],1),"."))</f>
        <v>11.</v>
      </c>
      <c r="AX11" s="11" t="str">
        <f>IF(ISBLANK(laps_times[[#This Row],[41]]),"DNF",CONCATENATE(RANK(rounds_cum_time[[#This Row],[41]],rounds_cum_time[41],1),"."))</f>
        <v>11.</v>
      </c>
      <c r="AY11" s="11" t="str">
        <f>IF(ISBLANK(laps_times[[#This Row],[42]]),"DNF",CONCATENATE(RANK(rounds_cum_time[[#This Row],[42]],rounds_cum_time[42],1),"."))</f>
        <v>11.</v>
      </c>
      <c r="AZ11" s="11" t="str">
        <f>IF(ISBLANK(laps_times[[#This Row],[43]]),"DNF",CONCATENATE(RANK(rounds_cum_time[[#This Row],[43]],rounds_cum_time[43],1),"."))</f>
        <v>10.</v>
      </c>
      <c r="BA11" s="11" t="str">
        <f>IF(ISBLANK(laps_times[[#This Row],[44]]),"DNF",CONCATENATE(RANK(rounds_cum_time[[#This Row],[44]],rounds_cum_time[44],1),"."))</f>
        <v>9.</v>
      </c>
      <c r="BB11" s="11" t="str">
        <f>IF(ISBLANK(laps_times[[#This Row],[45]]),"DNF",CONCATENATE(RANK(rounds_cum_time[[#This Row],[45]],rounds_cum_time[45],1),"."))</f>
        <v>9.</v>
      </c>
      <c r="BC11" s="11" t="str">
        <f>IF(ISBLANK(laps_times[[#This Row],[46]]),"DNF",CONCATENATE(RANK(rounds_cum_time[[#This Row],[46]],rounds_cum_time[46],1),"."))</f>
        <v>9.</v>
      </c>
      <c r="BD11" s="11" t="str">
        <f>IF(ISBLANK(laps_times[[#This Row],[47]]),"DNF",CONCATENATE(RANK(rounds_cum_time[[#This Row],[47]],rounds_cum_time[47],1),"."))</f>
        <v>9.</v>
      </c>
      <c r="BE11" s="11" t="str">
        <f>IF(ISBLANK(laps_times[[#This Row],[48]]),"DNF",CONCATENATE(RANK(rounds_cum_time[[#This Row],[48]],rounds_cum_time[48],1),"."))</f>
        <v>9.</v>
      </c>
      <c r="BF11" s="11" t="str">
        <f>IF(ISBLANK(laps_times[[#This Row],[49]]),"DNF",CONCATENATE(RANK(rounds_cum_time[[#This Row],[49]],rounds_cum_time[49],1),"."))</f>
        <v>7.</v>
      </c>
      <c r="BG11" s="11" t="str">
        <f>IF(ISBLANK(laps_times[[#This Row],[50]]),"DNF",CONCATENATE(RANK(rounds_cum_time[[#This Row],[50]],rounds_cum_time[50],1),"."))</f>
        <v>7.</v>
      </c>
      <c r="BH11" s="11" t="str">
        <f>IF(ISBLANK(laps_times[[#This Row],[51]]),"DNF",CONCATENATE(RANK(rounds_cum_time[[#This Row],[51]],rounds_cum_time[51],1),"."))</f>
        <v>7.</v>
      </c>
      <c r="BI11" s="11" t="str">
        <f>IF(ISBLANK(laps_times[[#This Row],[52]]),"DNF",CONCATENATE(RANK(rounds_cum_time[[#This Row],[52]],rounds_cum_time[52],1),"."))</f>
        <v>7.</v>
      </c>
      <c r="BJ11" s="11" t="str">
        <f>IF(ISBLANK(laps_times[[#This Row],[53]]),"DNF",CONCATENATE(RANK(rounds_cum_time[[#This Row],[53]],rounds_cum_time[53],1),"."))</f>
        <v>7.</v>
      </c>
      <c r="BK11" s="11" t="str">
        <f>IF(ISBLANK(laps_times[[#This Row],[54]]),"DNF",CONCATENATE(RANK(rounds_cum_time[[#This Row],[54]],rounds_cum_time[54],1),"."))</f>
        <v>7.</v>
      </c>
      <c r="BL11" s="11" t="str">
        <f>IF(ISBLANK(laps_times[[#This Row],[55]]),"DNF",CONCATENATE(RANK(rounds_cum_time[[#This Row],[55]],rounds_cum_time[55],1),"."))</f>
        <v>7.</v>
      </c>
      <c r="BM11" s="11" t="str">
        <f>IF(ISBLANK(laps_times[[#This Row],[56]]),"DNF",CONCATENATE(RANK(rounds_cum_time[[#This Row],[56]],rounds_cum_time[56],1),"."))</f>
        <v>7.</v>
      </c>
      <c r="BN11" s="11" t="str">
        <f>IF(ISBLANK(laps_times[[#This Row],[57]]),"DNF",CONCATENATE(RANK(rounds_cum_time[[#This Row],[57]],rounds_cum_time[57],1),"."))</f>
        <v>7.</v>
      </c>
      <c r="BO11" s="11" t="str">
        <f>IF(ISBLANK(laps_times[[#This Row],[58]]),"DNF",CONCATENATE(RANK(rounds_cum_time[[#This Row],[58]],rounds_cum_time[58],1),"."))</f>
        <v>7.</v>
      </c>
      <c r="BP11" s="11" t="str">
        <f>IF(ISBLANK(laps_times[[#This Row],[59]]),"DNF",CONCATENATE(RANK(rounds_cum_time[[#This Row],[59]],rounds_cum_time[59],1),"."))</f>
        <v>6.</v>
      </c>
      <c r="BQ11" s="11" t="str">
        <f>IF(ISBLANK(laps_times[[#This Row],[60]]),"DNF",CONCATENATE(RANK(rounds_cum_time[[#This Row],[60]],rounds_cum_time[60],1),"."))</f>
        <v>6.</v>
      </c>
      <c r="BR11" s="11" t="str">
        <f>IF(ISBLANK(laps_times[[#This Row],[61]]),"DNF",CONCATENATE(RANK(rounds_cum_time[[#This Row],[61]],rounds_cum_time[61],1),"."))</f>
        <v>6.</v>
      </c>
      <c r="BS11" s="11" t="str">
        <f>IF(ISBLANK(laps_times[[#This Row],[62]]),"DNF",CONCATENATE(RANK(rounds_cum_time[[#This Row],[62]],rounds_cum_time[62],1),"."))</f>
        <v>6.</v>
      </c>
      <c r="BT11" s="11" t="str">
        <f>IF(ISBLANK(laps_times[[#This Row],[63]]),"DNF",CONCATENATE(RANK(rounds_cum_time[[#This Row],[63]],rounds_cum_time[63],1),"."))</f>
        <v>6.</v>
      </c>
    </row>
    <row r="12" spans="2:72" x14ac:dyDescent="0.2">
      <c r="B12" s="5">
        <v>7</v>
      </c>
      <c r="C12" s="20">
        <v>11</v>
      </c>
      <c r="D12" s="1" t="s">
        <v>13</v>
      </c>
      <c r="E12" s="3">
        <v>1969</v>
      </c>
      <c r="F12" s="3" t="s">
        <v>1</v>
      </c>
      <c r="G12" s="3">
        <v>5</v>
      </c>
      <c r="H12" s="1" t="s">
        <v>14</v>
      </c>
      <c r="I12" s="7">
        <v>0.12041631944444446</v>
      </c>
      <c r="J12" s="11" t="str">
        <f>IF(ISBLANK(laps_times[[#This Row],[1]]),"DNF",CONCATENATE(RANK(rounds_cum_time[[#This Row],[1]],rounds_cum_time[1],1),"."))</f>
        <v>9.</v>
      </c>
      <c r="K12" s="11" t="str">
        <f>IF(ISBLANK(laps_times[[#This Row],[2]]),"DNF",CONCATENATE(RANK(rounds_cum_time[[#This Row],[2]],rounds_cum_time[2],1),"."))</f>
        <v>9.</v>
      </c>
      <c r="L12" s="11" t="str">
        <f>IF(ISBLANK(laps_times[[#This Row],[3]]),"DNF",CONCATENATE(RANK(rounds_cum_time[[#This Row],[3]],rounds_cum_time[3],1),"."))</f>
        <v>10.</v>
      </c>
      <c r="M12" s="11" t="str">
        <f>IF(ISBLANK(laps_times[[#This Row],[4]]),"DNF",CONCATENATE(RANK(rounds_cum_time[[#This Row],[4]],rounds_cum_time[4],1),"."))</f>
        <v>9.</v>
      </c>
      <c r="N12" s="11" t="str">
        <f>IF(ISBLANK(laps_times[[#This Row],[5]]),"DNF",CONCATENATE(RANK(rounds_cum_time[[#This Row],[5]],rounds_cum_time[5],1),"."))</f>
        <v>9.</v>
      </c>
      <c r="O12" s="11" t="str">
        <f>IF(ISBLANK(laps_times[[#This Row],[6]]),"DNF",CONCATENATE(RANK(rounds_cum_time[[#This Row],[6]],rounds_cum_time[6],1),"."))</f>
        <v>9.</v>
      </c>
      <c r="P12" s="11" t="str">
        <f>IF(ISBLANK(laps_times[[#This Row],[7]]),"DNF",CONCATENATE(RANK(rounds_cum_time[[#This Row],[7]],rounds_cum_time[7],1),"."))</f>
        <v>9.</v>
      </c>
      <c r="Q12" s="11" t="str">
        <f>IF(ISBLANK(laps_times[[#This Row],[8]]),"DNF",CONCATENATE(RANK(rounds_cum_time[[#This Row],[8]],rounds_cum_time[8],1),"."))</f>
        <v>9.</v>
      </c>
      <c r="R12" s="11" t="str">
        <f>IF(ISBLANK(laps_times[[#This Row],[9]]),"DNF",CONCATENATE(RANK(rounds_cum_time[[#This Row],[9]],rounds_cum_time[9],1),"."))</f>
        <v>9.</v>
      </c>
      <c r="S12" s="11" t="str">
        <f>IF(ISBLANK(laps_times[[#This Row],[10]]),"DNF",CONCATENATE(RANK(rounds_cum_time[[#This Row],[10]],rounds_cum_time[10],1),"."))</f>
        <v>9.</v>
      </c>
      <c r="T12" s="11" t="str">
        <f>IF(ISBLANK(laps_times[[#This Row],[11]]),"DNF",CONCATENATE(RANK(rounds_cum_time[[#This Row],[11]],rounds_cum_time[11],1),"."))</f>
        <v>9.</v>
      </c>
      <c r="U12" s="11" t="str">
        <f>IF(ISBLANK(laps_times[[#This Row],[12]]),"DNF",CONCATENATE(RANK(rounds_cum_time[[#This Row],[12]],rounds_cum_time[12],1),"."))</f>
        <v>9.</v>
      </c>
      <c r="V12" s="11" t="str">
        <f>IF(ISBLANK(laps_times[[#This Row],[13]]),"DNF",CONCATENATE(RANK(rounds_cum_time[[#This Row],[13]],rounds_cum_time[13],1),"."))</f>
        <v>10.</v>
      </c>
      <c r="W12" s="11" t="str">
        <f>IF(ISBLANK(laps_times[[#This Row],[14]]),"DNF",CONCATENATE(RANK(rounds_cum_time[[#This Row],[14]],rounds_cum_time[14],1),"."))</f>
        <v>10.</v>
      </c>
      <c r="X12" s="11" t="str">
        <f>IF(ISBLANK(laps_times[[#This Row],[15]]),"DNF",CONCATENATE(RANK(rounds_cum_time[[#This Row],[15]],rounds_cum_time[15],1),"."))</f>
        <v>10.</v>
      </c>
      <c r="Y12" s="11" t="str">
        <f>IF(ISBLANK(laps_times[[#This Row],[16]]),"DNF",CONCATENATE(RANK(rounds_cum_time[[#This Row],[16]],rounds_cum_time[16],1),"."))</f>
        <v>10.</v>
      </c>
      <c r="Z12" s="11" t="str">
        <f>IF(ISBLANK(laps_times[[#This Row],[17]]),"DNF",CONCATENATE(RANK(rounds_cum_time[[#This Row],[17]],rounds_cum_time[17],1),"."))</f>
        <v>10.</v>
      </c>
      <c r="AA12" s="11" t="str">
        <f>IF(ISBLANK(laps_times[[#This Row],[18]]),"DNF",CONCATENATE(RANK(rounds_cum_time[[#This Row],[18]],rounds_cum_time[18],1),"."))</f>
        <v>9.</v>
      </c>
      <c r="AB12" s="11" t="str">
        <f>IF(ISBLANK(laps_times[[#This Row],[19]]),"DNF",CONCATENATE(RANK(rounds_cum_time[[#This Row],[19]],rounds_cum_time[19],1),"."))</f>
        <v>9.</v>
      </c>
      <c r="AC12" s="11" t="str">
        <f>IF(ISBLANK(laps_times[[#This Row],[20]]),"DNF",CONCATENATE(RANK(rounds_cum_time[[#This Row],[20]],rounds_cum_time[20],1),"."))</f>
        <v>9.</v>
      </c>
      <c r="AD12" s="11" t="str">
        <f>IF(ISBLANK(laps_times[[#This Row],[21]]),"DNF",CONCATENATE(RANK(rounds_cum_time[[#This Row],[21]],rounds_cum_time[21],1),"."))</f>
        <v>9.</v>
      </c>
      <c r="AE12" s="11" t="str">
        <f>IF(ISBLANK(laps_times[[#This Row],[22]]),"DNF",CONCATENATE(RANK(rounds_cum_time[[#This Row],[22]],rounds_cum_time[22],1),"."))</f>
        <v>9.</v>
      </c>
      <c r="AF12" s="11" t="str">
        <f>IF(ISBLANK(laps_times[[#This Row],[23]]),"DNF",CONCATENATE(RANK(rounds_cum_time[[#This Row],[23]],rounds_cum_time[23],1),"."))</f>
        <v>8.</v>
      </c>
      <c r="AG12" s="11" t="str">
        <f>IF(ISBLANK(laps_times[[#This Row],[24]]),"DNF",CONCATENATE(RANK(rounds_cum_time[[#This Row],[24]],rounds_cum_time[24],1),"."))</f>
        <v>8.</v>
      </c>
      <c r="AH12" s="11" t="str">
        <f>IF(ISBLANK(laps_times[[#This Row],[25]]),"DNF",CONCATENATE(RANK(rounds_cum_time[[#This Row],[25]],rounds_cum_time[25],1),"."))</f>
        <v>8.</v>
      </c>
      <c r="AI12" s="11" t="str">
        <f>IF(ISBLANK(laps_times[[#This Row],[26]]),"DNF",CONCATENATE(RANK(rounds_cum_time[[#This Row],[26]],rounds_cum_time[26],1),"."))</f>
        <v>8.</v>
      </c>
      <c r="AJ12" s="11" t="str">
        <f>IF(ISBLANK(laps_times[[#This Row],[27]]),"DNF",CONCATENATE(RANK(rounds_cum_time[[#This Row],[27]],rounds_cum_time[27],1),"."))</f>
        <v>8.</v>
      </c>
      <c r="AK12" s="11" t="str">
        <f>IF(ISBLANK(laps_times[[#This Row],[28]]),"DNF",CONCATENATE(RANK(rounds_cum_time[[#This Row],[28]],rounds_cum_time[28],1),"."))</f>
        <v>8.</v>
      </c>
      <c r="AL12" s="11" t="str">
        <f>IF(ISBLANK(laps_times[[#This Row],[29]]),"DNF",CONCATENATE(RANK(rounds_cum_time[[#This Row],[29]],rounds_cum_time[29],1),"."))</f>
        <v>8.</v>
      </c>
      <c r="AM12" s="11" t="str">
        <f>IF(ISBLANK(laps_times[[#This Row],[30]]),"DNF",CONCATENATE(RANK(rounds_cum_time[[#This Row],[30]],rounds_cum_time[30],1),"."))</f>
        <v>8.</v>
      </c>
      <c r="AN12" s="11" t="str">
        <f>IF(ISBLANK(laps_times[[#This Row],[31]]),"DNF",CONCATENATE(RANK(rounds_cum_time[[#This Row],[31]],rounds_cum_time[31],1),"."))</f>
        <v>8.</v>
      </c>
      <c r="AO12" s="11" t="str">
        <f>IF(ISBLANK(laps_times[[#This Row],[32]]),"DNF",CONCATENATE(RANK(rounds_cum_time[[#This Row],[32]],rounds_cum_time[32],1),"."))</f>
        <v>8.</v>
      </c>
      <c r="AP12" s="11" t="str">
        <f>IF(ISBLANK(laps_times[[#This Row],[33]]),"DNF",CONCATENATE(RANK(rounds_cum_time[[#This Row],[33]],rounds_cum_time[33],1),"."))</f>
        <v>8.</v>
      </c>
      <c r="AQ12" s="11" t="str">
        <f>IF(ISBLANK(laps_times[[#This Row],[34]]),"DNF",CONCATENATE(RANK(rounds_cum_time[[#This Row],[34]],rounds_cum_time[34],1),"."))</f>
        <v>8.</v>
      </c>
      <c r="AR12" s="11" t="str">
        <f>IF(ISBLANK(laps_times[[#This Row],[35]]),"DNF",CONCATENATE(RANK(rounds_cum_time[[#This Row],[35]],rounds_cum_time[35],1),"."))</f>
        <v>8.</v>
      </c>
      <c r="AS12" s="11" t="str">
        <f>IF(ISBLANK(laps_times[[#This Row],[36]]),"DNF",CONCATENATE(RANK(rounds_cum_time[[#This Row],[36]],rounds_cum_time[36],1),"."))</f>
        <v>8.</v>
      </c>
      <c r="AT12" s="11" t="str">
        <f>IF(ISBLANK(laps_times[[#This Row],[37]]),"DNF",CONCATENATE(RANK(rounds_cum_time[[#This Row],[37]],rounds_cum_time[37],1),"."))</f>
        <v>8.</v>
      </c>
      <c r="AU12" s="11" t="str">
        <f>IF(ISBLANK(laps_times[[#This Row],[38]]),"DNF",CONCATENATE(RANK(rounds_cum_time[[#This Row],[38]],rounds_cum_time[38],1),"."))</f>
        <v>7.</v>
      </c>
      <c r="AV12" s="11" t="str">
        <f>IF(ISBLANK(laps_times[[#This Row],[39]]),"DNF",CONCATENATE(RANK(rounds_cum_time[[#This Row],[39]],rounds_cum_time[39],1),"."))</f>
        <v>7.</v>
      </c>
      <c r="AW12" s="11" t="str">
        <f>IF(ISBLANK(laps_times[[#This Row],[40]]),"DNF",CONCATENATE(RANK(rounds_cum_time[[#This Row],[40]],rounds_cum_time[40],1),"."))</f>
        <v>7.</v>
      </c>
      <c r="AX12" s="11" t="str">
        <f>IF(ISBLANK(laps_times[[#This Row],[41]]),"DNF",CONCATENATE(RANK(rounds_cum_time[[#This Row],[41]],rounds_cum_time[41],1),"."))</f>
        <v>7.</v>
      </c>
      <c r="AY12" s="11" t="str">
        <f>IF(ISBLANK(laps_times[[#This Row],[42]]),"DNF",CONCATENATE(RANK(rounds_cum_time[[#This Row],[42]],rounds_cum_time[42],1),"."))</f>
        <v>7.</v>
      </c>
      <c r="AZ12" s="11" t="str">
        <f>IF(ISBLANK(laps_times[[#This Row],[43]]),"DNF",CONCATENATE(RANK(rounds_cum_time[[#This Row],[43]],rounds_cum_time[43],1),"."))</f>
        <v>6.</v>
      </c>
      <c r="BA12" s="11" t="str">
        <f>IF(ISBLANK(laps_times[[#This Row],[44]]),"DNF",CONCATENATE(RANK(rounds_cum_time[[#This Row],[44]],rounds_cum_time[44],1),"."))</f>
        <v>6.</v>
      </c>
      <c r="BB12" s="11" t="str">
        <f>IF(ISBLANK(laps_times[[#This Row],[45]]),"DNF",CONCATENATE(RANK(rounds_cum_time[[#This Row],[45]],rounds_cum_time[45],1),"."))</f>
        <v>6.</v>
      </c>
      <c r="BC12" s="11" t="str">
        <f>IF(ISBLANK(laps_times[[#This Row],[46]]),"DNF",CONCATENATE(RANK(rounds_cum_time[[#This Row],[46]],rounds_cum_time[46],1),"."))</f>
        <v>6.</v>
      </c>
      <c r="BD12" s="11" t="str">
        <f>IF(ISBLANK(laps_times[[#This Row],[47]]),"DNF",CONCATENATE(RANK(rounds_cum_time[[#This Row],[47]],rounds_cum_time[47],1),"."))</f>
        <v>6.</v>
      </c>
      <c r="BE12" s="11" t="str">
        <f>IF(ISBLANK(laps_times[[#This Row],[48]]),"DNF",CONCATENATE(RANK(rounds_cum_time[[#This Row],[48]],rounds_cum_time[48],1),"."))</f>
        <v>6.</v>
      </c>
      <c r="BF12" s="11" t="str">
        <f>IF(ISBLANK(laps_times[[#This Row],[49]]),"DNF",CONCATENATE(RANK(rounds_cum_time[[#This Row],[49]],rounds_cum_time[49],1),"."))</f>
        <v>6.</v>
      </c>
      <c r="BG12" s="11" t="str">
        <f>IF(ISBLANK(laps_times[[#This Row],[50]]),"DNF",CONCATENATE(RANK(rounds_cum_time[[#This Row],[50]],rounds_cum_time[50],1),"."))</f>
        <v>6.</v>
      </c>
      <c r="BH12" s="11" t="str">
        <f>IF(ISBLANK(laps_times[[#This Row],[51]]),"DNF",CONCATENATE(RANK(rounds_cum_time[[#This Row],[51]],rounds_cum_time[51],1),"."))</f>
        <v>6.</v>
      </c>
      <c r="BI12" s="11" t="str">
        <f>IF(ISBLANK(laps_times[[#This Row],[52]]),"DNF",CONCATENATE(RANK(rounds_cum_time[[#This Row],[52]],rounds_cum_time[52],1),"."))</f>
        <v>6.</v>
      </c>
      <c r="BJ12" s="11" t="str">
        <f>IF(ISBLANK(laps_times[[#This Row],[53]]),"DNF",CONCATENATE(RANK(rounds_cum_time[[#This Row],[53]],rounds_cum_time[53],1),"."))</f>
        <v>6.</v>
      </c>
      <c r="BK12" s="11" t="str">
        <f>IF(ISBLANK(laps_times[[#This Row],[54]]),"DNF",CONCATENATE(RANK(rounds_cum_time[[#This Row],[54]],rounds_cum_time[54],1),"."))</f>
        <v>6.</v>
      </c>
      <c r="BL12" s="11" t="str">
        <f>IF(ISBLANK(laps_times[[#This Row],[55]]),"DNF",CONCATENATE(RANK(rounds_cum_time[[#This Row],[55]],rounds_cum_time[55],1),"."))</f>
        <v>6.</v>
      </c>
      <c r="BM12" s="11" t="str">
        <f>IF(ISBLANK(laps_times[[#This Row],[56]]),"DNF",CONCATENATE(RANK(rounds_cum_time[[#This Row],[56]],rounds_cum_time[56],1),"."))</f>
        <v>6.</v>
      </c>
      <c r="BN12" s="11" t="str">
        <f>IF(ISBLANK(laps_times[[#This Row],[57]]),"DNF",CONCATENATE(RANK(rounds_cum_time[[#This Row],[57]],rounds_cum_time[57],1),"."))</f>
        <v>6.</v>
      </c>
      <c r="BO12" s="11" t="str">
        <f>IF(ISBLANK(laps_times[[#This Row],[58]]),"DNF",CONCATENATE(RANK(rounds_cum_time[[#This Row],[58]],rounds_cum_time[58],1),"."))</f>
        <v>6.</v>
      </c>
      <c r="BP12" s="11" t="str">
        <f>IF(ISBLANK(laps_times[[#This Row],[59]]),"DNF",CONCATENATE(RANK(rounds_cum_time[[#This Row],[59]],rounds_cum_time[59],1),"."))</f>
        <v>7.</v>
      </c>
      <c r="BQ12" s="11" t="str">
        <f>IF(ISBLANK(laps_times[[#This Row],[60]]),"DNF",CONCATENATE(RANK(rounds_cum_time[[#This Row],[60]],rounds_cum_time[60],1),"."))</f>
        <v>7.</v>
      </c>
      <c r="BR12" s="11" t="str">
        <f>IF(ISBLANK(laps_times[[#This Row],[61]]),"DNF",CONCATENATE(RANK(rounds_cum_time[[#This Row],[61]],rounds_cum_time[61],1),"."))</f>
        <v>7.</v>
      </c>
      <c r="BS12" s="11" t="str">
        <f>IF(ISBLANK(laps_times[[#This Row],[62]]),"DNF",CONCATENATE(RANK(rounds_cum_time[[#This Row],[62]],rounds_cum_time[62],1),"."))</f>
        <v>7.</v>
      </c>
      <c r="BT12" s="11" t="str">
        <f>IF(ISBLANK(laps_times[[#This Row],[63]]),"DNF",CONCATENATE(RANK(rounds_cum_time[[#This Row],[63]],rounds_cum_time[63],1),"."))</f>
        <v>7.</v>
      </c>
    </row>
    <row r="13" spans="2:72" x14ac:dyDescent="0.2">
      <c r="B13" s="5">
        <v>8</v>
      </c>
      <c r="C13" s="20">
        <v>23</v>
      </c>
      <c r="D13" s="1" t="s">
        <v>15</v>
      </c>
      <c r="E13" s="3">
        <v>1979</v>
      </c>
      <c r="F13" s="3" t="s">
        <v>8</v>
      </c>
      <c r="G13" s="3">
        <v>3</v>
      </c>
      <c r="I13" s="7">
        <v>0.1217068287037037</v>
      </c>
      <c r="J13" s="11" t="str">
        <f>IF(ISBLANK(laps_times[[#This Row],[1]]),"DNF",CONCATENATE(RANK(rounds_cum_time[[#This Row],[1]],rounds_cum_time[1],1),"."))</f>
        <v>17.</v>
      </c>
      <c r="K13" s="11" t="str">
        <f>IF(ISBLANK(laps_times[[#This Row],[2]]),"DNF",CONCATENATE(RANK(rounds_cum_time[[#This Row],[2]],rounds_cum_time[2],1),"."))</f>
        <v>10.</v>
      </c>
      <c r="L13" s="11" t="str">
        <f>IF(ISBLANK(laps_times[[#This Row],[3]]),"DNF",CONCATENATE(RANK(rounds_cum_time[[#This Row],[3]],rounds_cum_time[3],1),"."))</f>
        <v>9.</v>
      </c>
      <c r="M13" s="11" t="str">
        <f>IF(ISBLANK(laps_times[[#This Row],[4]]),"DNF",CONCATENATE(RANK(rounds_cum_time[[#This Row],[4]],rounds_cum_time[4],1),"."))</f>
        <v>8.</v>
      </c>
      <c r="N13" s="11" t="str">
        <f>IF(ISBLANK(laps_times[[#This Row],[5]]),"DNF",CONCATENATE(RANK(rounds_cum_time[[#This Row],[5]],rounds_cum_time[5],1),"."))</f>
        <v>8.</v>
      </c>
      <c r="O13" s="11" t="str">
        <f>IF(ISBLANK(laps_times[[#This Row],[6]]),"DNF",CONCATENATE(RANK(rounds_cum_time[[#This Row],[6]],rounds_cum_time[6],1),"."))</f>
        <v>8.</v>
      </c>
      <c r="P13" s="11" t="str">
        <f>IF(ISBLANK(laps_times[[#This Row],[7]]),"DNF",CONCATENATE(RANK(rounds_cum_time[[#This Row],[7]],rounds_cum_time[7],1),"."))</f>
        <v>8.</v>
      </c>
      <c r="Q13" s="11" t="str">
        <f>IF(ISBLANK(laps_times[[#This Row],[8]]),"DNF",CONCATENATE(RANK(rounds_cum_time[[#This Row],[8]],rounds_cum_time[8],1),"."))</f>
        <v>8.</v>
      </c>
      <c r="R13" s="11" t="str">
        <f>IF(ISBLANK(laps_times[[#This Row],[9]]),"DNF",CONCATENATE(RANK(rounds_cum_time[[#This Row],[9]],rounds_cum_time[9],1),"."))</f>
        <v>8.</v>
      </c>
      <c r="S13" s="11" t="str">
        <f>IF(ISBLANK(laps_times[[#This Row],[10]]),"DNF",CONCATENATE(RANK(rounds_cum_time[[#This Row],[10]],rounds_cum_time[10],1),"."))</f>
        <v>8.</v>
      </c>
      <c r="T13" s="11" t="str">
        <f>IF(ISBLANK(laps_times[[#This Row],[11]]),"DNF",CONCATENATE(RANK(rounds_cum_time[[#This Row],[11]],rounds_cum_time[11],1),"."))</f>
        <v>8.</v>
      </c>
      <c r="U13" s="11" t="str">
        <f>IF(ISBLANK(laps_times[[#This Row],[12]]),"DNF",CONCATENATE(RANK(rounds_cum_time[[#This Row],[12]],rounds_cum_time[12],1),"."))</f>
        <v>8.</v>
      </c>
      <c r="V13" s="11" t="str">
        <f>IF(ISBLANK(laps_times[[#This Row],[13]]),"DNF",CONCATENATE(RANK(rounds_cum_time[[#This Row],[13]],rounds_cum_time[13],1),"."))</f>
        <v>8.</v>
      </c>
      <c r="W13" s="11" t="str">
        <f>IF(ISBLANK(laps_times[[#This Row],[14]]),"DNF",CONCATENATE(RANK(rounds_cum_time[[#This Row],[14]],rounds_cum_time[14],1),"."))</f>
        <v>8.</v>
      </c>
      <c r="X13" s="11" t="str">
        <f>IF(ISBLANK(laps_times[[#This Row],[15]]),"DNF",CONCATENATE(RANK(rounds_cum_time[[#This Row],[15]],rounds_cum_time[15],1),"."))</f>
        <v>8.</v>
      </c>
      <c r="Y13" s="11" t="str">
        <f>IF(ISBLANK(laps_times[[#This Row],[16]]),"DNF",CONCATENATE(RANK(rounds_cum_time[[#This Row],[16]],rounds_cum_time[16],1),"."))</f>
        <v>8.</v>
      </c>
      <c r="Z13" s="11" t="str">
        <f>IF(ISBLANK(laps_times[[#This Row],[17]]),"DNF",CONCATENATE(RANK(rounds_cum_time[[#This Row],[17]],rounds_cum_time[17],1),"."))</f>
        <v>8.</v>
      </c>
      <c r="AA13" s="11" t="str">
        <f>IF(ISBLANK(laps_times[[#This Row],[18]]),"DNF",CONCATENATE(RANK(rounds_cum_time[[#This Row],[18]],rounds_cum_time[18],1),"."))</f>
        <v>8.</v>
      </c>
      <c r="AB13" s="11" t="str">
        <f>IF(ISBLANK(laps_times[[#This Row],[19]]),"DNF",CONCATENATE(RANK(rounds_cum_time[[#This Row],[19]],rounds_cum_time[19],1),"."))</f>
        <v>8.</v>
      </c>
      <c r="AC13" s="11" t="str">
        <f>IF(ISBLANK(laps_times[[#This Row],[20]]),"DNF",CONCATENATE(RANK(rounds_cum_time[[#This Row],[20]],rounds_cum_time[20],1),"."))</f>
        <v>8.</v>
      </c>
      <c r="AD13" s="11" t="str">
        <f>IF(ISBLANK(laps_times[[#This Row],[21]]),"DNF",CONCATENATE(RANK(rounds_cum_time[[#This Row],[21]],rounds_cum_time[21],1),"."))</f>
        <v>8.</v>
      </c>
      <c r="AE13" s="11" t="str">
        <f>IF(ISBLANK(laps_times[[#This Row],[22]]),"DNF",CONCATENATE(RANK(rounds_cum_time[[#This Row],[22]],rounds_cum_time[22],1),"."))</f>
        <v>8.</v>
      </c>
      <c r="AF13" s="11" t="str">
        <f>IF(ISBLANK(laps_times[[#This Row],[23]]),"DNF",CONCATENATE(RANK(rounds_cum_time[[#This Row],[23]],rounds_cum_time[23],1),"."))</f>
        <v>10.</v>
      </c>
      <c r="AG13" s="11" t="str">
        <f>IF(ISBLANK(laps_times[[#This Row],[24]]),"DNF",CONCATENATE(RANK(rounds_cum_time[[#This Row],[24]],rounds_cum_time[24],1),"."))</f>
        <v>10.</v>
      </c>
      <c r="AH13" s="11" t="str">
        <f>IF(ISBLANK(laps_times[[#This Row],[25]]),"DNF",CONCATENATE(RANK(rounds_cum_time[[#This Row],[25]],rounds_cum_time[25],1),"."))</f>
        <v>10.</v>
      </c>
      <c r="AI13" s="11" t="str">
        <f>IF(ISBLANK(laps_times[[#This Row],[26]]),"DNF",CONCATENATE(RANK(rounds_cum_time[[#This Row],[26]],rounds_cum_time[26],1),"."))</f>
        <v>10.</v>
      </c>
      <c r="AJ13" s="11" t="str">
        <f>IF(ISBLANK(laps_times[[#This Row],[27]]),"DNF",CONCATENATE(RANK(rounds_cum_time[[#This Row],[27]],rounds_cum_time[27],1),"."))</f>
        <v>10.</v>
      </c>
      <c r="AK13" s="11" t="str">
        <f>IF(ISBLANK(laps_times[[#This Row],[28]]),"DNF",CONCATENATE(RANK(rounds_cum_time[[#This Row],[28]],rounds_cum_time[28],1),"."))</f>
        <v>10.</v>
      </c>
      <c r="AL13" s="11" t="str">
        <f>IF(ISBLANK(laps_times[[#This Row],[29]]),"DNF",CONCATENATE(RANK(rounds_cum_time[[#This Row],[29]],rounds_cum_time[29],1),"."))</f>
        <v>10.</v>
      </c>
      <c r="AM13" s="11" t="str">
        <f>IF(ISBLANK(laps_times[[#This Row],[30]]),"DNF",CONCATENATE(RANK(rounds_cum_time[[#This Row],[30]],rounds_cum_time[30],1),"."))</f>
        <v>10.</v>
      </c>
      <c r="AN13" s="11" t="str">
        <f>IF(ISBLANK(laps_times[[#This Row],[31]]),"DNF",CONCATENATE(RANK(rounds_cum_time[[#This Row],[31]],rounds_cum_time[31],1),"."))</f>
        <v>10.</v>
      </c>
      <c r="AO13" s="11" t="str">
        <f>IF(ISBLANK(laps_times[[#This Row],[32]]),"DNF",CONCATENATE(RANK(rounds_cum_time[[#This Row],[32]],rounds_cum_time[32],1),"."))</f>
        <v>9.</v>
      </c>
      <c r="AP13" s="11" t="str">
        <f>IF(ISBLANK(laps_times[[#This Row],[33]]),"DNF",CONCATENATE(RANK(rounds_cum_time[[#This Row],[33]],rounds_cum_time[33],1),"."))</f>
        <v>9.</v>
      </c>
      <c r="AQ13" s="11" t="str">
        <f>IF(ISBLANK(laps_times[[#This Row],[34]]),"DNF",CONCATENATE(RANK(rounds_cum_time[[#This Row],[34]],rounds_cum_time[34],1),"."))</f>
        <v>10.</v>
      </c>
      <c r="AR13" s="11" t="str">
        <f>IF(ISBLANK(laps_times[[#This Row],[35]]),"DNF",CONCATENATE(RANK(rounds_cum_time[[#This Row],[35]],rounds_cum_time[35],1),"."))</f>
        <v>10.</v>
      </c>
      <c r="AS13" s="11" t="str">
        <f>IF(ISBLANK(laps_times[[#This Row],[36]]),"DNF",CONCATENATE(RANK(rounds_cum_time[[#This Row],[36]],rounds_cum_time[36],1),"."))</f>
        <v>10.</v>
      </c>
      <c r="AT13" s="11" t="str">
        <f>IF(ISBLANK(laps_times[[#This Row],[37]]),"DNF",CONCATENATE(RANK(rounds_cum_time[[#This Row],[37]],rounds_cum_time[37],1),"."))</f>
        <v>10.</v>
      </c>
      <c r="AU13" s="11" t="str">
        <f>IF(ISBLANK(laps_times[[#This Row],[38]]),"DNF",CONCATENATE(RANK(rounds_cum_time[[#This Row],[38]],rounds_cum_time[38],1),"."))</f>
        <v>10.</v>
      </c>
      <c r="AV13" s="11" t="str">
        <f>IF(ISBLANK(laps_times[[#This Row],[39]]),"DNF",CONCATENATE(RANK(rounds_cum_time[[#This Row],[39]],rounds_cum_time[39],1),"."))</f>
        <v>10.</v>
      </c>
      <c r="AW13" s="11" t="str">
        <f>IF(ISBLANK(laps_times[[#This Row],[40]]),"DNF",CONCATENATE(RANK(rounds_cum_time[[#This Row],[40]],rounds_cum_time[40],1),"."))</f>
        <v>10.</v>
      </c>
      <c r="AX13" s="11" t="str">
        <f>IF(ISBLANK(laps_times[[#This Row],[41]]),"DNF",CONCATENATE(RANK(rounds_cum_time[[#This Row],[41]],rounds_cum_time[41],1),"."))</f>
        <v>9.</v>
      </c>
      <c r="AY13" s="11" t="str">
        <f>IF(ISBLANK(laps_times[[#This Row],[42]]),"DNF",CONCATENATE(RANK(rounds_cum_time[[#This Row],[42]],rounds_cum_time[42],1),"."))</f>
        <v>9.</v>
      </c>
      <c r="AZ13" s="11" t="str">
        <f>IF(ISBLANK(laps_times[[#This Row],[43]]),"DNF",CONCATENATE(RANK(rounds_cum_time[[#This Row],[43]],rounds_cum_time[43],1),"."))</f>
        <v>8.</v>
      </c>
      <c r="BA13" s="11" t="str">
        <f>IF(ISBLANK(laps_times[[#This Row],[44]]),"DNF",CONCATENATE(RANK(rounds_cum_time[[#This Row],[44]],rounds_cum_time[44],1),"."))</f>
        <v>8.</v>
      </c>
      <c r="BB13" s="11" t="str">
        <f>IF(ISBLANK(laps_times[[#This Row],[45]]),"DNF",CONCATENATE(RANK(rounds_cum_time[[#This Row],[45]],rounds_cum_time[45],1),"."))</f>
        <v>8.</v>
      </c>
      <c r="BC13" s="11" t="str">
        <f>IF(ISBLANK(laps_times[[#This Row],[46]]),"DNF",CONCATENATE(RANK(rounds_cum_time[[#This Row],[46]],rounds_cum_time[46],1),"."))</f>
        <v>8.</v>
      </c>
      <c r="BD13" s="11" t="str">
        <f>IF(ISBLANK(laps_times[[#This Row],[47]]),"DNF",CONCATENATE(RANK(rounds_cum_time[[#This Row],[47]],rounds_cum_time[47],1),"."))</f>
        <v>8.</v>
      </c>
      <c r="BE13" s="11" t="str">
        <f>IF(ISBLANK(laps_times[[#This Row],[48]]),"DNF",CONCATENATE(RANK(rounds_cum_time[[#This Row],[48]],rounds_cum_time[48],1),"."))</f>
        <v>8.</v>
      </c>
      <c r="BF13" s="11" t="str">
        <f>IF(ISBLANK(laps_times[[#This Row],[49]]),"DNF",CONCATENATE(RANK(rounds_cum_time[[#This Row],[49]],rounds_cum_time[49],1),"."))</f>
        <v>9.</v>
      </c>
      <c r="BG13" s="11" t="str">
        <f>IF(ISBLANK(laps_times[[#This Row],[50]]),"DNF",CONCATENATE(RANK(rounds_cum_time[[#This Row],[50]],rounds_cum_time[50],1),"."))</f>
        <v>8.</v>
      </c>
      <c r="BH13" s="11" t="str">
        <f>IF(ISBLANK(laps_times[[#This Row],[51]]),"DNF",CONCATENATE(RANK(rounds_cum_time[[#This Row],[51]],rounds_cum_time[51],1),"."))</f>
        <v>8.</v>
      </c>
      <c r="BI13" s="11" t="str">
        <f>IF(ISBLANK(laps_times[[#This Row],[52]]),"DNF",CONCATENATE(RANK(rounds_cum_time[[#This Row],[52]],rounds_cum_time[52],1),"."))</f>
        <v>8.</v>
      </c>
      <c r="BJ13" s="11" t="str">
        <f>IF(ISBLANK(laps_times[[#This Row],[53]]),"DNF",CONCATENATE(RANK(rounds_cum_time[[#This Row],[53]],rounds_cum_time[53],1),"."))</f>
        <v>8.</v>
      </c>
      <c r="BK13" s="11" t="str">
        <f>IF(ISBLANK(laps_times[[#This Row],[54]]),"DNF",CONCATENATE(RANK(rounds_cum_time[[#This Row],[54]],rounds_cum_time[54],1),"."))</f>
        <v>8.</v>
      </c>
      <c r="BL13" s="11" t="str">
        <f>IF(ISBLANK(laps_times[[#This Row],[55]]),"DNF",CONCATENATE(RANK(rounds_cum_time[[#This Row],[55]],rounds_cum_time[55],1),"."))</f>
        <v>8.</v>
      </c>
      <c r="BM13" s="11" t="str">
        <f>IF(ISBLANK(laps_times[[#This Row],[56]]),"DNF",CONCATENATE(RANK(rounds_cum_time[[#This Row],[56]],rounds_cum_time[56],1),"."))</f>
        <v>8.</v>
      </c>
      <c r="BN13" s="11" t="str">
        <f>IF(ISBLANK(laps_times[[#This Row],[57]]),"DNF",CONCATENATE(RANK(rounds_cum_time[[#This Row],[57]],rounds_cum_time[57],1),"."))</f>
        <v>8.</v>
      </c>
      <c r="BO13" s="11" t="str">
        <f>IF(ISBLANK(laps_times[[#This Row],[58]]),"DNF",CONCATENATE(RANK(rounds_cum_time[[#This Row],[58]],rounds_cum_time[58],1),"."))</f>
        <v>8.</v>
      </c>
      <c r="BP13" s="11" t="str">
        <f>IF(ISBLANK(laps_times[[#This Row],[59]]),"DNF",CONCATENATE(RANK(rounds_cum_time[[#This Row],[59]],rounds_cum_time[59],1),"."))</f>
        <v>8.</v>
      </c>
      <c r="BQ13" s="11" t="str">
        <f>IF(ISBLANK(laps_times[[#This Row],[60]]),"DNF",CONCATENATE(RANK(rounds_cum_time[[#This Row],[60]],rounds_cum_time[60],1),"."))</f>
        <v>8.</v>
      </c>
      <c r="BR13" s="11" t="str">
        <f>IF(ISBLANK(laps_times[[#This Row],[61]]),"DNF",CONCATENATE(RANK(rounds_cum_time[[#This Row],[61]],rounds_cum_time[61],1),"."))</f>
        <v>8.</v>
      </c>
      <c r="BS13" s="11" t="str">
        <f>IF(ISBLANK(laps_times[[#This Row],[62]]),"DNF",CONCATENATE(RANK(rounds_cum_time[[#This Row],[62]],rounds_cum_time[62],1),"."))</f>
        <v>8.</v>
      </c>
      <c r="BT13" s="11" t="str">
        <f>IF(ISBLANK(laps_times[[#This Row],[63]]),"DNF",CONCATENATE(RANK(rounds_cum_time[[#This Row],[63]],rounds_cum_time[63],1),"."))</f>
        <v>8.</v>
      </c>
    </row>
    <row r="14" spans="2:72" x14ac:dyDescent="0.2">
      <c r="B14" s="5">
        <v>9</v>
      </c>
      <c r="C14" s="20">
        <v>15</v>
      </c>
      <c r="D14" s="1" t="s">
        <v>16</v>
      </c>
      <c r="E14" s="3">
        <v>1975</v>
      </c>
      <c r="F14" s="3" t="s">
        <v>8</v>
      </c>
      <c r="G14" s="3">
        <v>4</v>
      </c>
      <c r="H14" s="1" t="s">
        <v>17</v>
      </c>
      <c r="I14" s="7">
        <v>0.12281064814814814</v>
      </c>
      <c r="J14" s="11" t="str">
        <f>IF(ISBLANK(laps_times[[#This Row],[1]]),"DNF",CONCATENATE(RANK(rounds_cum_time[[#This Row],[1]],rounds_cum_time[1],1),"."))</f>
        <v>10.</v>
      </c>
      <c r="K14" s="11" t="str">
        <f>IF(ISBLANK(laps_times[[#This Row],[2]]),"DNF",CONCATENATE(RANK(rounds_cum_time[[#This Row],[2]],rounds_cum_time[2],1),"."))</f>
        <v>11.</v>
      </c>
      <c r="L14" s="11" t="str">
        <f>IF(ISBLANK(laps_times[[#This Row],[3]]),"DNF",CONCATENATE(RANK(rounds_cum_time[[#This Row],[3]],rounds_cum_time[3],1),"."))</f>
        <v>11.</v>
      </c>
      <c r="M14" s="11" t="str">
        <f>IF(ISBLANK(laps_times[[#This Row],[4]]),"DNF",CONCATENATE(RANK(rounds_cum_time[[#This Row],[4]],rounds_cum_time[4],1),"."))</f>
        <v>11.</v>
      </c>
      <c r="N14" s="11" t="str">
        <f>IF(ISBLANK(laps_times[[#This Row],[5]]),"DNF",CONCATENATE(RANK(rounds_cum_time[[#This Row],[5]],rounds_cum_time[5],1),"."))</f>
        <v>10.</v>
      </c>
      <c r="O14" s="11" t="str">
        <f>IF(ISBLANK(laps_times[[#This Row],[6]]),"DNF",CONCATENATE(RANK(rounds_cum_time[[#This Row],[6]],rounds_cum_time[6],1),"."))</f>
        <v>10.</v>
      </c>
      <c r="P14" s="11" t="str">
        <f>IF(ISBLANK(laps_times[[#This Row],[7]]),"DNF",CONCATENATE(RANK(rounds_cum_time[[#This Row],[7]],rounds_cum_time[7],1),"."))</f>
        <v>10.</v>
      </c>
      <c r="Q14" s="11" t="str">
        <f>IF(ISBLANK(laps_times[[#This Row],[8]]),"DNF",CONCATENATE(RANK(rounds_cum_time[[#This Row],[8]],rounds_cum_time[8],1),"."))</f>
        <v>10.</v>
      </c>
      <c r="R14" s="11" t="str">
        <f>IF(ISBLANK(laps_times[[#This Row],[9]]),"DNF",CONCATENATE(RANK(rounds_cum_time[[#This Row],[9]],rounds_cum_time[9],1),"."))</f>
        <v>10.</v>
      </c>
      <c r="S14" s="11" t="str">
        <f>IF(ISBLANK(laps_times[[#This Row],[10]]),"DNF",CONCATENATE(RANK(rounds_cum_time[[#This Row],[10]],rounds_cum_time[10],1),"."))</f>
        <v>10.</v>
      </c>
      <c r="T14" s="11" t="str">
        <f>IF(ISBLANK(laps_times[[#This Row],[11]]),"DNF",CONCATENATE(RANK(rounds_cum_time[[#This Row],[11]],rounds_cum_time[11],1),"."))</f>
        <v>10.</v>
      </c>
      <c r="U14" s="11" t="str">
        <f>IF(ISBLANK(laps_times[[#This Row],[12]]),"DNF",CONCATENATE(RANK(rounds_cum_time[[#This Row],[12]],rounds_cum_time[12],1),"."))</f>
        <v>10.</v>
      </c>
      <c r="V14" s="11" t="str">
        <f>IF(ISBLANK(laps_times[[#This Row],[13]]),"DNF",CONCATENATE(RANK(rounds_cum_time[[#This Row],[13]],rounds_cum_time[13],1),"."))</f>
        <v>9.</v>
      </c>
      <c r="W14" s="11" t="str">
        <f>IF(ISBLANK(laps_times[[#This Row],[14]]),"DNF",CONCATENATE(RANK(rounds_cum_time[[#This Row],[14]],rounds_cum_time[14],1),"."))</f>
        <v>9.</v>
      </c>
      <c r="X14" s="11" t="str">
        <f>IF(ISBLANK(laps_times[[#This Row],[15]]),"DNF",CONCATENATE(RANK(rounds_cum_time[[#This Row],[15]],rounds_cum_time[15],1),"."))</f>
        <v>9.</v>
      </c>
      <c r="Y14" s="11" t="str">
        <f>IF(ISBLANK(laps_times[[#This Row],[16]]),"DNF",CONCATENATE(RANK(rounds_cum_time[[#This Row],[16]],rounds_cum_time[16],1),"."))</f>
        <v>9.</v>
      </c>
      <c r="Z14" s="11" t="str">
        <f>IF(ISBLANK(laps_times[[#This Row],[17]]),"DNF",CONCATENATE(RANK(rounds_cum_time[[#This Row],[17]],rounds_cum_time[17],1),"."))</f>
        <v>9.</v>
      </c>
      <c r="AA14" s="11" t="str">
        <f>IF(ISBLANK(laps_times[[#This Row],[18]]),"DNF",CONCATENATE(RANK(rounds_cum_time[[#This Row],[18]],rounds_cum_time[18],1),"."))</f>
        <v>10.</v>
      </c>
      <c r="AB14" s="11" t="str">
        <f>IF(ISBLANK(laps_times[[#This Row],[19]]),"DNF",CONCATENATE(RANK(rounds_cum_time[[#This Row],[19]],rounds_cum_time[19],1),"."))</f>
        <v>10.</v>
      </c>
      <c r="AC14" s="11" t="str">
        <f>IF(ISBLANK(laps_times[[#This Row],[20]]),"DNF",CONCATENATE(RANK(rounds_cum_time[[#This Row],[20]],rounds_cum_time[20],1),"."))</f>
        <v>10.</v>
      </c>
      <c r="AD14" s="11" t="str">
        <f>IF(ISBLANK(laps_times[[#This Row],[21]]),"DNF",CONCATENATE(RANK(rounds_cum_time[[#This Row],[21]],rounds_cum_time[21],1),"."))</f>
        <v>10.</v>
      </c>
      <c r="AE14" s="11" t="str">
        <f>IF(ISBLANK(laps_times[[#This Row],[22]]),"DNF",CONCATENATE(RANK(rounds_cum_time[[#This Row],[22]],rounds_cum_time[22],1),"."))</f>
        <v>10.</v>
      </c>
      <c r="AF14" s="11" t="str">
        <f>IF(ISBLANK(laps_times[[#This Row],[23]]),"DNF",CONCATENATE(RANK(rounds_cum_time[[#This Row],[23]],rounds_cum_time[23],1),"."))</f>
        <v>9.</v>
      </c>
      <c r="AG14" s="11" t="str">
        <f>IF(ISBLANK(laps_times[[#This Row],[24]]),"DNF",CONCATENATE(RANK(rounds_cum_time[[#This Row],[24]],rounds_cum_time[24],1),"."))</f>
        <v>9.</v>
      </c>
      <c r="AH14" s="11" t="str">
        <f>IF(ISBLANK(laps_times[[#This Row],[25]]),"DNF",CONCATENATE(RANK(rounds_cum_time[[#This Row],[25]],rounds_cum_time[25],1),"."))</f>
        <v>9.</v>
      </c>
      <c r="AI14" s="11" t="str">
        <f>IF(ISBLANK(laps_times[[#This Row],[26]]),"DNF",CONCATENATE(RANK(rounds_cum_time[[#This Row],[26]],rounds_cum_time[26],1),"."))</f>
        <v>9.</v>
      </c>
      <c r="AJ14" s="11" t="str">
        <f>IF(ISBLANK(laps_times[[#This Row],[27]]),"DNF",CONCATENATE(RANK(rounds_cum_time[[#This Row],[27]],rounds_cum_time[27],1),"."))</f>
        <v>9.</v>
      </c>
      <c r="AK14" s="11" t="str">
        <f>IF(ISBLANK(laps_times[[#This Row],[28]]),"DNF",CONCATENATE(RANK(rounds_cum_time[[#This Row],[28]],rounds_cum_time[28],1),"."))</f>
        <v>9.</v>
      </c>
      <c r="AL14" s="11" t="str">
        <f>IF(ISBLANK(laps_times[[#This Row],[29]]),"DNF",CONCATENATE(RANK(rounds_cum_time[[#This Row],[29]],rounds_cum_time[29],1),"."))</f>
        <v>9.</v>
      </c>
      <c r="AM14" s="11" t="str">
        <f>IF(ISBLANK(laps_times[[#This Row],[30]]),"DNF",CONCATENATE(RANK(rounds_cum_time[[#This Row],[30]],rounds_cum_time[30],1),"."))</f>
        <v>9.</v>
      </c>
      <c r="AN14" s="11" t="str">
        <f>IF(ISBLANK(laps_times[[#This Row],[31]]),"DNF",CONCATENATE(RANK(rounds_cum_time[[#This Row],[31]],rounds_cum_time[31],1),"."))</f>
        <v>9.</v>
      </c>
      <c r="AO14" s="11" t="str">
        <f>IF(ISBLANK(laps_times[[#This Row],[32]]),"DNF",CONCATENATE(RANK(rounds_cum_time[[#This Row],[32]],rounds_cum_time[32],1),"."))</f>
        <v>10.</v>
      </c>
      <c r="AP14" s="11" t="str">
        <f>IF(ISBLANK(laps_times[[#This Row],[33]]),"DNF",CONCATENATE(RANK(rounds_cum_time[[#This Row],[33]],rounds_cum_time[33],1),"."))</f>
        <v>10.</v>
      </c>
      <c r="AQ14" s="11" t="str">
        <f>IF(ISBLANK(laps_times[[#This Row],[34]]),"DNF",CONCATENATE(RANK(rounds_cum_time[[#This Row],[34]],rounds_cum_time[34],1),"."))</f>
        <v>9.</v>
      </c>
      <c r="AR14" s="11" t="str">
        <f>IF(ISBLANK(laps_times[[#This Row],[35]]),"DNF",CONCATENATE(RANK(rounds_cum_time[[#This Row],[35]],rounds_cum_time[35],1),"."))</f>
        <v>9.</v>
      </c>
      <c r="AS14" s="11" t="str">
        <f>IF(ISBLANK(laps_times[[#This Row],[36]]),"DNF",CONCATENATE(RANK(rounds_cum_time[[#This Row],[36]],rounds_cum_time[36],1),"."))</f>
        <v>9.</v>
      </c>
      <c r="AT14" s="11" t="str">
        <f>IF(ISBLANK(laps_times[[#This Row],[37]]),"DNF",CONCATENATE(RANK(rounds_cum_time[[#This Row],[37]],rounds_cum_time[37],1),"."))</f>
        <v>9.</v>
      </c>
      <c r="AU14" s="11" t="str">
        <f>IF(ISBLANK(laps_times[[#This Row],[38]]),"DNF",CONCATENATE(RANK(rounds_cum_time[[#This Row],[38]],rounds_cum_time[38],1),"."))</f>
        <v>9.</v>
      </c>
      <c r="AV14" s="11" t="str">
        <f>IF(ISBLANK(laps_times[[#This Row],[39]]),"DNF",CONCATENATE(RANK(rounds_cum_time[[#This Row],[39]],rounds_cum_time[39],1),"."))</f>
        <v>9.</v>
      </c>
      <c r="AW14" s="11" t="str">
        <f>IF(ISBLANK(laps_times[[#This Row],[40]]),"DNF",CONCATENATE(RANK(rounds_cum_time[[#This Row],[40]],rounds_cum_time[40],1),"."))</f>
        <v>9.</v>
      </c>
      <c r="AX14" s="11" t="str">
        <f>IF(ISBLANK(laps_times[[#This Row],[41]]),"DNF",CONCATENATE(RANK(rounds_cum_time[[#This Row],[41]],rounds_cum_time[41],1),"."))</f>
        <v>8.</v>
      </c>
      <c r="AY14" s="11" t="str">
        <f>IF(ISBLANK(laps_times[[#This Row],[42]]),"DNF",CONCATENATE(RANK(rounds_cum_time[[#This Row],[42]],rounds_cum_time[42],1),"."))</f>
        <v>8.</v>
      </c>
      <c r="AZ14" s="11" t="str">
        <f>IF(ISBLANK(laps_times[[#This Row],[43]]),"DNF",CONCATENATE(RANK(rounds_cum_time[[#This Row],[43]],rounds_cum_time[43],1),"."))</f>
        <v>7.</v>
      </c>
      <c r="BA14" s="11" t="str">
        <f>IF(ISBLANK(laps_times[[#This Row],[44]]),"DNF",CONCATENATE(RANK(rounds_cum_time[[#This Row],[44]],rounds_cum_time[44],1),"."))</f>
        <v>7.</v>
      </c>
      <c r="BB14" s="11" t="str">
        <f>IF(ISBLANK(laps_times[[#This Row],[45]]),"DNF",CONCATENATE(RANK(rounds_cum_time[[#This Row],[45]],rounds_cum_time[45],1),"."))</f>
        <v>7.</v>
      </c>
      <c r="BC14" s="11" t="str">
        <f>IF(ISBLANK(laps_times[[#This Row],[46]]),"DNF",CONCATENATE(RANK(rounds_cum_time[[#This Row],[46]],rounds_cum_time[46],1),"."))</f>
        <v>7.</v>
      </c>
      <c r="BD14" s="11" t="str">
        <f>IF(ISBLANK(laps_times[[#This Row],[47]]),"DNF",CONCATENATE(RANK(rounds_cum_time[[#This Row],[47]],rounds_cum_time[47],1),"."))</f>
        <v>7.</v>
      </c>
      <c r="BE14" s="11" t="str">
        <f>IF(ISBLANK(laps_times[[#This Row],[48]]),"DNF",CONCATENATE(RANK(rounds_cum_time[[#This Row],[48]],rounds_cum_time[48],1),"."))</f>
        <v>7.</v>
      </c>
      <c r="BF14" s="11" t="str">
        <f>IF(ISBLANK(laps_times[[#This Row],[49]]),"DNF",CONCATENATE(RANK(rounds_cum_time[[#This Row],[49]],rounds_cum_time[49],1),"."))</f>
        <v>8.</v>
      </c>
      <c r="BG14" s="11" t="str">
        <f>IF(ISBLANK(laps_times[[#This Row],[50]]),"DNF",CONCATENATE(RANK(rounds_cum_time[[#This Row],[50]],rounds_cum_time[50],1),"."))</f>
        <v>9.</v>
      </c>
      <c r="BH14" s="11" t="str">
        <f>IF(ISBLANK(laps_times[[#This Row],[51]]),"DNF",CONCATENATE(RANK(rounds_cum_time[[#This Row],[51]],rounds_cum_time[51],1),"."))</f>
        <v>9.</v>
      </c>
      <c r="BI14" s="11" t="str">
        <f>IF(ISBLANK(laps_times[[#This Row],[52]]),"DNF",CONCATENATE(RANK(rounds_cum_time[[#This Row],[52]],rounds_cum_time[52],1),"."))</f>
        <v>9.</v>
      </c>
      <c r="BJ14" s="11" t="str">
        <f>IF(ISBLANK(laps_times[[#This Row],[53]]),"DNF",CONCATENATE(RANK(rounds_cum_time[[#This Row],[53]],rounds_cum_time[53],1),"."))</f>
        <v>9.</v>
      </c>
      <c r="BK14" s="11" t="str">
        <f>IF(ISBLANK(laps_times[[#This Row],[54]]),"DNF",CONCATENATE(RANK(rounds_cum_time[[#This Row],[54]],rounds_cum_time[54],1),"."))</f>
        <v>9.</v>
      </c>
      <c r="BL14" s="11" t="str">
        <f>IF(ISBLANK(laps_times[[#This Row],[55]]),"DNF",CONCATENATE(RANK(rounds_cum_time[[#This Row],[55]],rounds_cum_time[55],1),"."))</f>
        <v>9.</v>
      </c>
      <c r="BM14" s="11" t="str">
        <f>IF(ISBLANK(laps_times[[#This Row],[56]]),"DNF",CONCATENATE(RANK(rounds_cum_time[[#This Row],[56]],rounds_cum_time[56],1),"."))</f>
        <v>9.</v>
      </c>
      <c r="BN14" s="11" t="str">
        <f>IF(ISBLANK(laps_times[[#This Row],[57]]),"DNF",CONCATENATE(RANK(rounds_cum_time[[#This Row],[57]],rounds_cum_time[57],1),"."))</f>
        <v>9.</v>
      </c>
      <c r="BO14" s="11" t="str">
        <f>IF(ISBLANK(laps_times[[#This Row],[58]]),"DNF",CONCATENATE(RANK(rounds_cum_time[[#This Row],[58]],rounds_cum_time[58],1),"."))</f>
        <v>9.</v>
      </c>
      <c r="BP14" s="11" t="str">
        <f>IF(ISBLANK(laps_times[[#This Row],[59]]),"DNF",CONCATENATE(RANK(rounds_cum_time[[#This Row],[59]],rounds_cum_time[59],1),"."))</f>
        <v>9.</v>
      </c>
      <c r="BQ14" s="11" t="str">
        <f>IF(ISBLANK(laps_times[[#This Row],[60]]),"DNF",CONCATENATE(RANK(rounds_cum_time[[#This Row],[60]],rounds_cum_time[60],1),"."))</f>
        <v>9.</v>
      </c>
      <c r="BR14" s="11" t="str">
        <f>IF(ISBLANK(laps_times[[#This Row],[61]]),"DNF",CONCATENATE(RANK(rounds_cum_time[[#This Row],[61]],rounds_cum_time[61],1),"."))</f>
        <v>9.</v>
      </c>
      <c r="BS14" s="11" t="str">
        <f>IF(ISBLANK(laps_times[[#This Row],[62]]),"DNF",CONCATENATE(RANK(rounds_cum_time[[#This Row],[62]],rounds_cum_time[62],1),"."))</f>
        <v>9.</v>
      </c>
      <c r="BT14" s="11" t="str">
        <f>IF(ISBLANK(laps_times[[#This Row],[63]]),"DNF",CONCATENATE(RANK(rounds_cum_time[[#This Row],[63]],rounds_cum_time[63],1),"."))</f>
        <v>9.</v>
      </c>
    </row>
    <row r="15" spans="2:72" x14ac:dyDescent="0.2">
      <c r="B15" s="5">
        <v>10</v>
      </c>
      <c r="C15" s="20">
        <v>10</v>
      </c>
      <c r="D15" s="1" t="s">
        <v>18</v>
      </c>
      <c r="E15" s="3">
        <v>1991</v>
      </c>
      <c r="F15" s="3" t="s">
        <v>8</v>
      </c>
      <c r="G15" s="3">
        <v>5</v>
      </c>
      <c r="H15" s="1" t="s">
        <v>19</v>
      </c>
      <c r="I15" s="7">
        <v>0.1245150462962963</v>
      </c>
      <c r="J15" s="11" t="str">
        <f>IF(ISBLANK(laps_times[[#This Row],[1]]),"DNF",CONCATENATE(RANK(rounds_cum_time[[#This Row],[1]],rounds_cum_time[1],1),"."))</f>
        <v>23.</v>
      </c>
      <c r="K15" s="11" t="str">
        <f>IF(ISBLANK(laps_times[[#This Row],[2]]),"DNF",CONCATENATE(RANK(rounds_cum_time[[#This Row],[2]],rounds_cum_time[2],1),"."))</f>
        <v>23.</v>
      </c>
      <c r="L15" s="11" t="str">
        <f>IF(ISBLANK(laps_times[[#This Row],[3]]),"DNF",CONCATENATE(RANK(rounds_cum_time[[#This Row],[3]],rounds_cum_time[3],1),"."))</f>
        <v>23.</v>
      </c>
      <c r="M15" s="11" t="str">
        <f>IF(ISBLANK(laps_times[[#This Row],[4]]),"DNF",CONCATENATE(RANK(rounds_cum_time[[#This Row],[4]],rounds_cum_time[4],1),"."))</f>
        <v>22.</v>
      </c>
      <c r="N15" s="11" t="str">
        <f>IF(ISBLANK(laps_times[[#This Row],[5]]),"DNF",CONCATENATE(RANK(rounds_cum_time[[#This Row],[5]],rounds_cum_time[5],1),"."))</f>
        <v>22.</v>
      </c>
      <c r="O15" s="11" t="str">
        <f>IF(ISBLANK(laps_times[[#This Row],[6]]),"DNF",CONCATENATE(RANK(rounds_cum_time[[#This Row],[6]],rounds_cum_time[6],1),"."))</f>
        <v>21.</v>
      </c>
      <c r="P15" s="11" t="str">
        <f>IF(ISBLANK(laps_times[[#This Row],[7]]),"DNF",CONCATENATE(RANK(rounds_cum_time[[#This Row],[7]],rounds_cum_time[7],1),"."))</f>
        <v>19.</v>
      </c>
      <c r="Q15" s="11" t="str">
        <f>IF(ISBLANK(laps_times[[#This Row],[8]]),"DNF",CONCATENATE(RANK(rounds_cum_time[[#This Row],[8]],rounds_cum_time[8],1),"."))</f>
        <v>17.</v>
      </c>
      <c r="R15" s="11" t="str">
        <f>IF(ISBLANK(laps_times[[#This Row],[9]]),"DNF",CONCATENATE(RANK(rounds_cum_time[[#This Row],[9]],rounds_cum_time[9],1),"."))</f>
        <v>18.</v>
      </c>
      <c r="S15" s="11" t="str">
        <f>IF(ISBLANK(laps_times[[#This Row],[10]]),"DNF",CONCATENATE(RANK(rounds_cum_time[[#This Row],[10]],rounds_cum_time[10],1),"."))</f>
        <v>17.</v>
      </c>
      <c r="T15" s="11" t="str">
        <f>IF(ISBLANK(laps_times[[#This Row],[11]]),"DNF",CONCATENATE(RANK(rounds_cum_time[[#This Row],[11]],rounds_cum_time[11],1),"."))</f>
        <v>19.</v>
      </c>
      <c r="U15" s="11" t="str">
        <f>IF(ISBLANK(laps_times[[#This Row],[12]]),"DNF",CONCATENATE(RANK(rounds_cum_time[[#This Row],[12]],rounds_cum_time[12],1),"."))</f>
        <v>17.</v>
      </c>
      <c r="V15" s="11" t="str">
        <f>IF(ISBLANK(laps_times[[#This Row],[13]]),"DNF",CONCATENATE(RANK(rounds_cum_time[[#This Row],[13]],rounds_cum_time[13],1),"."))</f>
        <v>17.</v>
      </c>
      <c r="W15" s="11" t="str">
        <f>IF(ISBLANK(laps_times[[#This Row],[14]]),"DNF",CONCATENATE(RANK(rounds_cum_time[[#This Row],[14]],rounds_cum_time[14],1),"."))</f>
        <v>17.</v>
      </c>
      <c r="X15" s="11" t="str">
        <f>IF(ISBLANK(laps_times[[#This Row],[15]]),"DNF",CONCATENATE(RANK(rounds_cum_time[[#This Row],[15]],rounds_cum_time[15],1),"."))</f>
        <v>17.</v>
      </c>
      <c r="Y15" s="11" t="str">
        <f>IF(ISBLANK(laps_times[[#This Row],[16]]),"DNF",CONCATENATE(RANK(rounds_cum_time[[#This Row],[16]],rounds_cum_time[16],1),"."))</f>
        <v>17.</v>
      </c>
      <c r="Z15" s="11" t="str">
        <f>IF(ISBLANK(laps_times[[#This Row],[17]]),"DNF",CONCATENATE(RANK(rounds_cum_time[[#This Row],[17]],rounds_cum_time[17],1),"."))</f>
        <v>16.</v>
      </c>
      <c r="AA15" s="11" t="str">
        <f>IF(ISBLANK(laps_times[[#This Row],[18]]),"DNF",CONCATENATE(RANK(rounds_cum_time[[#This Row],[18]],rounds_cum_time[18],1),"."))</f>
        <v>17.</v>
      </c>
      <c r="AB15" s="11" t="str">
        <f>IF(ISBLANK(laps_times[[#This Row],[19]]),"DNF",CONCATENATE(RANK(rounds_cum_time[[#This Row],[19]],rounds_cum_time[19],1),"."))</f>
        <v>18.</v>
      </c>
      <c r="AC15" s="11" t="str">
        <f>IF(ISBLANK(laps_times[[#This Row],[20]]),"DNF",CONCATENATE(RANK(rounds_cum_time[[#This Row],[20]],rounds_cum_time[20],1),"."))</f>
        <v>17.</v>
      </c>
      <c r="AD15" s="11" t="str">
        <f>IF(ISBLANK(laps_times[[#This Row],[21]]),"DNF",CONCATENATE(RANK(rounds_cum_time[[#This Row],[21]],rounds_cum_time[21],1),"."))</f>
        <v>15.</v>
      </c>
      <c r="AE15" s="11" t="str">
        <f>IF(ISBLANK(laps_times[[#This Row],[22]]),"DNF",CONCATENATE(RANK(rounds_cum_time[[#This Row],[22]],rounds_cum_time[22],1),"."))</f>
        <v>14.</v>
      </c>
      <c r="AF15" s="11" t="str">
        <f>IF(ISBLANK(laps_times[[#This Row],[23]]),"DNF",CONCATENATE(RANK(rounds_cum_time[[#This Row],[23]],rounds_cum_time[23],1),"."))</f>
        <v>14.</v>
      </c>
      <c r="AG15" s="11" t="str">
        <f>IF(ISBLANK(laps_times[[#This Row],[24]]),"DNF",CONCATENATE(RANK(rounds_cum_time[[#This Row],[24]],rounds_cum_time[24],1),"."))</f>
        <v>14.</v>
      </c>
      <c r="AH15" s="11" t="str">
        <f>IF(ISBLANK(laps_times[[#This Row],[25]]),"DNF",CONCATENATE(RANK(rounds_cum_time[[#This Row],[25]],rounds_cum_time[25],1),"."))</f>
        <v>14.</v>
      </c>
      <c r="AI15" s="11" t="str">
        <f>IF(ISBLANK(laps_times[[#This Row],[26]]),"DNF",CONCATENATE(RANK(rounds_cum_time[[#This Row],[26]],rounds_cum_time[26],1),"."))</f>
        <v>14.</v>
      </c>
      <c r="AJ15" s="11" t="str">
        <f>IF(ISBLANK(laps_times[[#This Row],[27]]),"DNF",CONCATENATE(RANK(rounds_cum_time[[#This Row],[27]],rounds_cum_time[27],1),"."))</f>
        <v>14.</v>
      </c>
      <c r="AK15" s="11" t="str">
        <f>IF(ISBLANK(laps_times[[#This Row],[28]]),"DNF",CONCATENATE(RANK(rounds_cum_time[[#This Row],[28]],rounds_cum_time[28],1),"."))</f>
        <v>14.</v>
      </c>
      <c r="AL15" s="11" t="str">
        <f>IF(ISBLANK(laps_times[[#This Row],[29]]),"DNF",CONCATENATE(RANK(rounds_cum_time[[#This Row],[29]],rounds_cum_time[29],1),"."))</f>
        <v>14.</v>
      </c>
      <c r="AM15" s="11" t="str">
        <f>IF(ISBLANK(laps_times[[#This Row],[30]]),"DNF",CONCATENATE(RANK(rounds_cum_time[[#This Row],[30]],rounds_cum_time[30],1),"."))</f>
        <v>14.</v>
      </c>
      <c r="AN15" s="11" t="str">
        <f>IF(ISBLANK(laps_times[[#This Row],[31]]),"DNF",CONCATENATE(RANK(rounds_cum_time[[#This Row],[31]],rounds_cum_time[31],1),"."))</f>
        <v>14.</v>
      </c>
      <c r="AO15" s="11" t="str">
        <f>IF(ISBLANK(laps_times[[#This Row],[32]]),"DNF",CONCATENATE(RANK(rounds_cum_time[[#This Row],[32]],rounds_cum_time[32],1),"."))</f>
        <v>14.</v>
      </c>
      <c r="AP15" s="11" t="str">
        <f>IF(ISBLANK(laps_times[[#This Row],[33]]),"DNF",CONCATENATE(RANK(rounds_cum_time[[#This Row],[33]],rounds_cum_time[33],1),"."))</f>
        <v>14.</v>
      </c>
      <c r="AQ15" s="11" t="str">
        <f>IF(ISBLANK(laps_times[[#This Row],[34]]),"DNF",CONCATENATE(RANK(rounds_cum_time[[#This Row],[34]],rounds_cum_time[34],1),"."))</f>
        <v>14.</v>
      </c>
      <c r="AR15" s="11" t="str">
        <f>IF(ISBLANK(laps_times[[#This Row],[35]]),"DNF",CONCATENATE(RANK(rounds_cum_time[[#This Row],[35]],rounds_cum_time[35],1),"."))</f>
        <v>14.</v>
      </c>
      <c r="AS15" s="11" t="str">
        <f>IF(ISBLANK(laps_times[[#This Row],[36]]),"DNF",CONCATENATE(RANK(rounds_cum_time[[#This Row],[36]],rounds_cum_time[36],1),"."))</f>
        <v>14.</v>
      </c>
      <c r="AT15" s="11" t="str">
        <f>IF(ISBLANK(laps_times[[#This Row],[37]]),"DNF",CONCATENATE(RANK(rounds_cum_time[[#This Row],[37]],rounds_cum_time[37],1),"."))</f>
        <v>14.</v>
      </c>
      <c r="AU15" s="11" t="str">
        <f>IF(ISBLANK(laps_times[[#This Row],[38]]),"DNF",CONCATENATE(RANK(rounds_cum_time[[#This Row],[38]],rounds_cum_time[38],1),"."))</f>
        <v>14.</v>
      </c>
      <c r="AV15" s="11" t="str">
        <f>IF(ISBLANK(laps_times[[#This Row],[39]]),"DNF",CONCATENATE(RANK(rounds_cum_time[[#This Row],[39]],rounds_cum_time[39],1),"."))</f>
        <v>14.</v>
      </c>
      <c r="AW15" s="11" t="str">
        <f>IF(ISBLANK(laps_times[[#This Row],[40]]),"DNF",CONCATENATE(RANK(rounds_cum_time[[#This Row],[40]],rounds_cum_time[40],1),"."))</f>
        <v>14.</v>
      </c>
      <c r="AX15" s="11" t="str">
        <f>IF(ISBLANK(laps_times[[#This Row],[41]]),"DNF",CONCATENATE(RANK(rounds_cum_time[[#This Row],[41]],rounds_cum_time[41],1),"."))</f>
        <v>14.</v>
      </c>
      <c r="AY15" s="11" t="str">
        <f>IF(ISBLANK(laps_times[[#This Row],[42]]),"DNF",CONCATENATE(RANK(rounds_cum_time[[#This Row],[42]],rounds_cum_time[42],1),"."))</f>
        <v>14.</v>
      </c>
      <c r="AZ15" s="11" t="str">
        <f>IF(ISBLANK(laps_times[[#This Row],[43]]),"DNF",CONCATENATE(RANK(rounds_cum_time[[#This Row],[43]],rounds_cum_time[43],1),"."))</f>
        <v>14.</v>
      </c>
      <c r="BA15" s="11" t="str">
        <f>IF(ISBLANK(laps_times[[#This Row],[44]]),"DNF",CONCATENATE(RANK(rounds_cum_time[[#This Row],[44]],rounds_cum_time[44],1),"."))</f>
        <v>14.</v>
      </c>
      <c r="BB15" s="11" t="str">
        <f>IF(ISBLANK(laps_times[[#This Row],[45]]),"DNF",CONCATENATE(RANK(rounds_cum_time[[#This Row],[45]],rounds_cum_time[45],1),"."))</f>
        <v>14.</v>
      </c>
      <c r="BC15" s="11" t="str">
        <f>IF(ISBLANK(laps_times[[#This Row],[46]]),"DNF",CONCATENATE(RANK(rounds_cum_time[[#This Row],[46]],rounds_cum_time[46],1),"."))</f>
        <v>14.</v>
      </c>
      <c r="BD15" s="11" t="str">
        <f>IF(ISBLANK(laps_times[[#This Row],[47]]),"DNF",CONCATENATE(RANK(rounds_cum_time[[#This Row],[47]],rounds_cum_time[47],1),"."))</f>
        <v>14.</v>
      </c>
      <c r="BE15" s="11" t="str">
        <f>IF(ISBLANK(laps_times[[#This Row],[48]]),"DNF",CONCATENATE(RANK(rounds_cum_time[[#This Row],[48]],rounds_cum_time[48],1),"."))</f>
        <v>14.</v>
      </c>
      <c r="BF15" s="11" t="str">
        <f>IF(ISBLANK(laps_times[[#This Row],[49]]),"DNF",CONCATENATE(RANK(rounds_cum_time[[#This Row],[49]],rounds_cum_time[49],1),"."))</f>
        <v>13.</v>
      </c>
      <c r="BG15" s="11" t="str">
        <f>IF(ISBLANK(laps_times[[#This Row],[50]]),"DNF",CONCATENATE(RANK(rounds_cum_time[[#This Row],[50]],rounds_cum_time[50],1),"."))</f>
        <v>11.</v>
      </c>
      <c r="BH15" s="11" t="str">
        <f>IF(ISBLANK(laps_times[[#This Row],[51]]),"DNF",CONCATENATE(RANK(rounds_cum_time[[#This Row],[51]],rounds_cum_time[51],1),"."))</f>
        <v>11.</v>
      </c>
      <c r="BI15" s="11" t="str">
        <f>IF(ISBLANK(laps_times[[#This Row],[52]]),"DNF",CONCATENATE(RANK(rounds_cum_time[[#This Row],[52]],rounds_cum_time[52],1),"."))</f>
        <v>11.</v>
      </c>
      <c r="BJ15" s="11" t="str">
        <f>IF(ISBLANK(laps_times[[#This Row],[53]]),"DNF",CONCATENATE(RANK(rounds_cum_time[[#This Row],[53]],rounds_cum_time[53],1),"."))</f>
        <v>11.</v>
      </c>
      <c r="BK15" s="11" t="str">
        <f>IF(ISBLANK(laps_times[[#This Row],[54]]),"DNF",CONCATENATE(RANK(rounds_cum_time[[#This Row],[54]],rounds_cum_time[54],1),"."))</f>
        <v>11.</v>
      </c>
      <c r="BL15" s="11" t="str">
        <f>IF(ISBLANK(laps_times[[#This Row],[55]]),"DNF",CONCATENATE(RANK(rounds_cum_time[[#This Row],[55]],rounds_cum_time[55],1),"."))</f>
        <v>11.</v>
      </c>
      <c r="BM15" s="11" t="str">
        <f>IF(ISBLANK(laps_times[[#This Row],[56]]),"DNF",CONCATENATE(RANK(rounds_cum_time[[#This Row],[56]],rounds_cum_time[56],1),"."))</f>
        <v>11.</v>
      </c>
      <c r="BN15" s="11" t="str">
        <f>IF(ISBLANK(laps_times[[#This Row],[57]]),"DNF",CONCATENATE(RANK(rounds_cum_time[[#This Row],[57]],rounds_cum_time[57],1),"."))</f>
        <v>11.</v>
      </c>
      <c r="BO15" s="11" t="str">
        <f>IF(ISBLANK(laps_times[[#This Row],[58]]),"DNF",CONCATENATE(RANK(rounds_cum_time[[#This Row],[58]],rounds_cum_time[58],1),"."))</f>
        <v>11.</v>
      </c>
      <c r="BP15" s="11" t="str">
        <f>IF(ISBLANK(laps_times[[#This Row],[59]]),"DNF",CONCATENATE(RANK(rounds_cum_time[[#This Row],[59]],rounds_cum_time[59],1),"."))</f>
        <v>11.</v>
      </c>
      <c r="BQ15" s="11" t="str">
        <f>IF(ISBLANK(laps_times[[#This Row],[60]]),"DNF",CONCATENATE(RANK(rounds_cum_time[[#This Row],[60]],rounds_cum_time[60],1),"."))</f>
        <v>11.</v>
      </c>
      <c r="BR15" s="11" t="str">
        <f>IF(ISBLANK(laps_times[[#This Row],[61]]),"DNF",CONCATENATE(RANK(rounds_cum_time[[#This Row],[61]],rounds_cum_time[61],1),"."))</f>
        <v>11.</v>
      </c>
      <c r="BS15" s="11" t="str">
        <f>IF(ISBLANK(laps_times[[#This Row],[62]]),"DNF",CONCATENATE(RANK(rounds_cum_time[[#This Row],[62]],rounds_cum_time[62],1),"."))</f>
        <v>11.</v>
      </c>
      <c r="BT15" s="11" t="str">
        <f>IF(ISBLANK(laps_times[[#This Row],[63]]),"DNF",CONCATENATE(RANK(rounds_cum_time[[#This Row],[63]],rounds_cum_time[63],1),"."))</f>
        <v>10.</v>
      </c>
    </row>
    <row r="16" spans="2:72" x14ac:dyDescent="0.2">
      <c r="B16" s="5">
        <v>11</v>
      </c>
      <c r="C16" s="20">
        <v>19</v>
      </c>
      <c r="D16" s="1" t="s">
        <v>20</v>
      </c>
      <c r="E16" s="3">
        <v>1967</v>
      </c>
      <c r="F16" s="3" t="s">
        <v>1</v>
      </c>
      <c r="G16" s="3">
        <v>6</v>
      </c>
      <c r="H16" s="1" t="s">
        <v>11</v>
      </c>
      <c r="I16" s="7">
        <v>0.12454363425925925</v>
      </c>
      <c r="J16" s="11" t="str">
        <f>IF(ISBLANK(laps_times[[#This Row],[1]]),"DNF",CONCATENATE(RANK(rounds_cum_time[[#This Row],[1]],rounds_cum_time[1],1),"."))</f>
        <v>11.</v>
      </c>
      <c r="K16" s="11" t="str">
        <f>IF(ISBLANK(laps_times[[#This Row],[2]]),"DNF",CONCATENATE(RANK(rounds_cum_time[[#This Row],[2]],rounds_cum_time[2],1),"."))</f>
        <v>12.</v>
      </c>
      <c r="L16" s="11" t="str">
        <f>IF(ISBLANK(laps_times[[#This Row],[3]]),"DNF",CONCATENATE(RANK(rounds_cum_time[[#This Row],[3]],rounds_cum_time[3],1),"."))</f>
        <v>12.</v>
      </c>
      <c r="M16" s="11" t="str">
        <f>IF(ISBLANK(laps_times[[#This Row],[4]]),"DNF",CONCATENATE(RANK(rounds_cum_time[[#This Row],[4]],rounds_cum_time[4],1),"."))</f>
        <v>12.</v>
      </c>
      <c r="N16" s="11" t="str">
        <f>IF(ISBLANK(laps_times[[#This Row],[5]]),"DNF",CONCATENATE(RANK(rounds_cum_time[[#This Row],[5]],rounds_cum_time[5],1),"."))</f>
        <v>12.</v>
      </c>
      <c r="O16" s="11" t="str">
        <f>IF(ISBLANK(laps_times[[#This Row],[6]]),"DNF",CONCATENATE(RANK(rounds_cum_time[[#This Row],[6]],rounds_cum_time[6],1),"."))</f>
        <v>12.</v>
      </c>
      <c r="P16" s="11" t="str">
        <f>IF(ISBLANK(laps_times[[#This Row],[7]]),"DNF",CONCATENATE(RANK(rounds_cum_time[[#This Row],[7]],rounds_cum_time[7],1),"."))</f>
        <v>12.</v>
      </c>
      <c r="Q16" s="11" t="str">
        <f>IF(ISBLANK(laps_times[[#This Row],[8]]),"DNF",CONCATENATE(RANK(rounds_cum_time[[#This Row],[8]],rounds_cum_time[8],1),"."))</f>
        <v>12.</v>
      </c>
      <c r="R16" s="11" t="str">
        <f>IF(ISBLANK(laps_times[[#This Row],[9]]),"DNF",CONCATENATE(RANK(rounds_cum_time[[#This Row],[9]],rounds_cum_time[9],1),"."))</f>
        <v>11.</v>
      </c>
      <c r="S16" s="11" t="str">
        <f>IF(ISBLANK(laps_times[[#This Row],[10]]),"DNF",CONCATENATE(RANK(rounds_cum_time[[#This Row],[10]],rounds_cum_time[10],1),"."))</f>
        <v>11.</v>
      </c>
      <c r="T16" s="11" t="str">
        <f>IF(ISBLANK(laps_times[[#This Row],[11]]),"DNF",CONCATENATE(RANK(rounds_cum_time[[#This Row],[11]],rounds_cum_time[11],1),"."))</f>
        <v>11.</v>
      </c>
      <c r="U16" s="11" t="str">
        <f>IF(ISBLANK(laps_times[[#This Row],[12]]),"DNF",CONCATENATE(RANK(rounds_cum_time[[#This Row],[12]],rounds_cum_time[12],1),"."))</f>
        <v>12.</v>
      </c>
      <c r="V16" s="11" t="str">
        <f>IF(ISBLANK(laps_times[[#This Row],[13]]),"DNF",CONCATENATE(RANK(rounds_cum_time[[#This Row],[13]],rounds_cum_time[13],1),"."))</f>
        <v>12.</v>
      </c>
      <c r="W16" s="11" t="str">
        <f>IF(ISBLANK(laps_times[[#This Row],[14]]),"DNF",CONCATENATE(RANK(rounds_cum_time[[#This Row],[14]],rounds_cum_time[14],1),"."))</f>
        <v>11.</v>
      </c>
      <c r="X16" s="11" t="str">
        <f>IF(ISBLANK(laps_times[[#This Row],[15]]),"DNF",CONCATENATE(RANK(rounds_cum_time[[#This Row],[15]],rounds_cum_time[15],1),"."))</f>
        <v>11.</v>
      </c>
      <c r="Y16" s="11" t="str">
        <f>IF(ISBLANK(laps_times[[#This Row],[16]]),"DNF",CONCATENATE(RANK(rounds_cum_time[[#This Row],[16]],rounds_cum_time[16],1),"."))</f>
        <v>12.</v>
      </c>
      <c r="Z16" s="11" t="str">
        <f>IF(ISBLANK(laps_times[[#This Row],[17]]),"DNF",CONCATENATE(RANK(rounds_cum_time[[#This Row],[17]],rounds_cum_time[17],1),"."))</f>
        <v>12.</v>
      </c>
      <c r="AA16" s="11" t="str">
        <f>IF(ISBLANK(laps_times[[#This Row],[18]]),"DNF",CONCATENATE(RANK(rounds_cum_time[[#This Row],[18]],rounds_cum_time[18],1),"."))</f>
        <v>12.</v>
      </c>
      <c r="AB16" s="11" t="str">
        <f>IF(ISBLANK(laps_times[[#This Row],[19]]),"DNF",CONCATENATE(RANK(rounds_cum_time[[#This Row],[19]],rounds_cum_time[19],1),"."))</f>
        <v>12.</v>
      </c>
      <c r="AC16" s="11" t="str">
        <f>IF(ISBLANK(laps_times[[#This Row],[20]]),"DNF",CONCATENATE(RANK(rounds_cum_time[[#This Row],[20]],rounds_cum_time[20],1),"."))</f>
        <v>12.</v>
      </c>
      <c r="AD16" s="11" t="str">
        <f>IF(ISBLANK(laps_times[[#This Row],[21]]),"DNF",CONCATENATE(RANK(rounds_cum_time[[#This Row],[21]],rounds_cum_time[21],1),"."))</f>
        <v>12.</v>
      </c>
      <c r="AE16" s="11" t="str">
        <f>IF(ISBLANK(laps_times[[#This Row],[22]]),"DNF",CONCATENATE(RANK(rounds_cum_time[[#This Row],[22]],rounds_cum_time[22],1),"."))</f>
        <v>12.</v>
      </c>
      <c r="AF16" s="11" t="str">
        <f>IF(ISBLANK(laps_times[[#This Row],[23]]),"DNF",CONCATENATE(RANK(rounds_cum_time[[#This Row],[23]],rounds_cum_time[23],1),"."))</f>
        <v>12.</v>
      </c>
      <c r="AG16" s="11" t="str">
        <f>IF(ISBLANK(laps_times[[#This Row],[24]]),"DNF",CONCATENATE(RANK(rounds_cum_time[[#This Row],[24]],rounds_cum_time[24],1),"."))</f>
        <v>11.</v>
      </c>
      <c r="AH16" s="11" t="str">
        <f>IF(ISBLANK(laps_times[[#This Row],[25]]),"DNF",CONCATENATE(RANK(rounds_cum_time[[#This Row],[25]],rounds_cum_time[25],1),"."))</f>
        <v>12.</v>
      </c>
      <c r="AI16" s="11" t="str">
        <f>IF(ISBLANK(laps_times[[#This Row],[26]]),"DNF",CONCATENATE(RANK(rounds_cum_time[[#This Row],[26]],rounds_cum_time[26],1),"."))</f>
        <v>12.</v>
      </c>
      <c r="AJ16" s="11" t="str">
        <f>IF(ISBLANK(laps_times[[#This Row],[27]]),"DNF",CONCATENATE(RANK(rounds_cum_time[[#This Row],[27]],rounds_cum_time[27],1),"."))</f>
        <v>12.</v>
      </c>
      <c r="AK16" s="11" t="str">
        <f>IF(ISBLANK(laps_times[[#This Row],[28]]),"DNF",CONCATENATE(RANK(rounds_cum_time[[#This Row],[28]],rounds_cum_time[28],1),"."))</f>
        <v>12.</v>
      </c>
      <c r="AL16" s="11" t="str">
        <f>IF(ISBLANK(laps_times[[#This Row],[29]]),"DNF",CONCATENATE(RANK(rounds_cum_time[[#This Row],[29]],rounds_cum_time[29],1),"."))</f>
        <v>12.</v>
      </c>
      <c r="AM16" s="11" t="str">
        <f>IF(ISBLANK(laps_times[[#This Row],[30]]),"DNF",CONCATENATE(RANK(rounds_cum_time[[#This Row],[30]],rounds_cum_time[30],1),"."))</f>
        <v>12.</v>
      </c>
      <c r="AN16" s="11" t="str">
        <f>IF(ISBLANK(laps_times[[#This Row],[31]]),"DNF",CONCATENATE(RANK(rounds_cum_time[[#This Row],[31]],rounds_cum_time[31],1),"."))</f>
        <v>12.</v>
      </c>
      <c r="AO16" s="11" t="str">
        <f>IF(ISBLANK(laps_times[[#This Row],[32]]),"DNF",CONCATENATE(RANK(rounds_cum_time[[#This Row],[32]],rounds_cum_time[32],1),"."))</f>
        <v>12.</v>
      </c>
      <c r="AP16" s="11" t="str">
        <f>IF(ISBLANK(laps_times[[#This Row],[33]]),"DNF",CONCATENATE(RANK(rounds_cum_time[[#This Row],[33]],rounds_cum_time[33],1),"."))</f>
        <v>12.</v>
      </c>
      <c r="AQ16" s="11" t="str">
        <f>IF(ISBLANK(laps_times[[#This Row],[34]]),"DNF",CONCATENATE(RANK(rounds_cum_time[[#This Row],[34]],rounds_cum_time[34],1),"."))</f>
        <v>12.</v>
      </c>
      <c r="AR16" s="11" t="str">
        <f>IF(ISBLANK(laps_times[[#This Row],[35]]),"DNF",CONCATENATE(RANK(rounds_cum_time[[#This Row],[35]],rounds_cum_time[35],1),"."))</f>
        <v>12.</v>
      </c>
      <c r="AS16" s="11" t="str">
        <f>IF(ISBLANK(laps_times[[#This Row],[36]]),"DNF",CONCATENATE(RANK(rounds_cum_time[[#This Row],[36]],rounds_cum_time[36],1),"."))</f>
        <v>12.</v>
      </c>
      <c r="AT16" s="11" t="str">
        <f>IF(ISBLANK(laps_times[[#This Row],[37]]),"DNF",CONCATENATE(RANK(rounds_cum_time[[#This Row],[37]],rounds_cum_time[37],1),"."))</f>
        <v>13.</v>
      </c>
      <c r="AU16" s="11" t="str">
        <f>IF(ISBLANK(laps_times[[#This Row],[38]]),"DNF",CONCATENATE(RANK(rounds_cum_time[[#This Row],[38]],rounds_cum_time[38],1),"."))</f>
        <v>13.</v>
      </c>
      <c r="AV16" s="11" t="str">
        <f>IF(ISBLANK(laps_times[[#This Row],[39]]),"DNF",CONCATENATE(RANK(rounds_cum_time[[#This Row],[39]],rounds_cum_time[39],1),"."))</f>
        <v>13.</v>
      </c>
      <c r="AW16" s="11" t="str">
        <f>IF(ISBLANK(laps_times[[#This Row],[40]]),"DNF",CONCATENATE(RANK(rounds_cum_time[[#This Row],[40]],rounds_cum_time[40],1),"."))</f>
        <v>13.</v>
      </c>
      <c r="AX16" s="11" t="str">
        <f>IF(ISBLANK(laps_times[[#This Row],[41]]),"DNF",CONCATENATE(RANK(rounds_cum_time[[#This Row],[41]],rounds_cum_time[41],1),"."))</f>
        <v>13.</v>
      </c>
      <c r="AY16" s="11" t="str">
        <f>IF(ISBLANK(laps_times[[#This Row],[42]]),"DNF",CONCATENATE(RANK(rounds_cum_time[[#This Row],[42]],rounds_cum_time[42],1),"."))</f>
        <v>13.</v>
      </c>
      <c r="AZ16" s="11" t="str">
        <f>IF(ISBLANK(laps_times[[#This Row],[43]]),"DNF",CONCATENATE(RANK(rounds_cum_time[[#This Row],[43]],rounds_cum_time[43],1),"."))</f>
        <v>13.</v>
      </c>
      <c r="BA16" s="11" t="str">
        <f>IF(ISBLANK(laps_times[[#This Row],[44]]),"DNF",CONCATENATE(RANK(rounds_cum_time[[#This Row],[44]],rounds_cum_time[44],1),"."))</f>
        <v>12.</v>
      </c>
      <c r="BB16" s="11" t="str">
        <f>IF(ISBLANK(laps_times[[#This Row],[45]]),"DNF",CONCATENATE(RANK(rounds_cum_time[[#This Row],[45]],rounds_cum_time[45],1),"."))</f>
        <v>12.</v>
      </c>
      <c r="BC16" s="11" t="str">
        <f>IF(ISBLANK(laps_times[[#This Row],[46]]),"DNF",CONCATENATE(RANK(rounds_cum_time[[#This Row],[46]],rounds_cum_time[46],1),"."))</f>
        <v>11.</v>
      </c>
      <c r="BD16" s="11" t="str">
        <f>IF(ISBLANK(laps_times[[#This Row],[47]]),"DNF",CONCATENATE(RANK(rounds_cum_time[[#This Row],[47]],rounds_cum_time[47],1),"."))</f>
        <v>10.</v>
      </c>
      <c r="BE16" s="11" t="str">
        <f>IF(ISBLANK(laps_times[[#This Row],[48]]),"DNF",CONCATENATE(RANK(rounds_cum_time[[#This Row],[48]],rounds_cum_time[48],1),"."))</f>
        <v>10.</v>
      </c>
      <c r="BF16" s="11" t="str">
        <f>IF(ISBLANK(laps_times[[#This Row],[49]]),"DNF",CONCATENATE(RANK(rounds_cum_time[[#This Row],[49]],rounds_cum_time[49],1),"."))</f>
        <v>10.</v>
      </c>
      <c r="BG16" s="11" t="str">
        <f>IF(ISBLANK(laps_times[[#This Row],[50]]),"DNF",CONCATENATE(RANK(rounds_cum_time[[#This Row],[50]],rounds_cum_time[50],1),"."))</f>
        <v>10.</v>
      </c>
      <c r="BH16" s="11" t="str">
        <f>IF(ISBLANK(laps_times[[#This Row],[51]]),"DNF",CONCATENATE(RANK(rounds_cum_time[[#This Row],[51]],rounds_cum_time[51],1),"."))</f>
        <v>10.</v>
      </c>
      <c r="BI16" s="11" t="str">
        <f>IF(ISBLANK(laps_times[[#This Row],[52]]),"DNF",CONCATENATE(RANK(rounds_cum_time[[#This Row],[52]],rounds_cum_time[52],1),"."))</f>
        <v>10.</v>
      </c>
      <c r="BJ16" s="11" t="str">
        <f>IF(ISBLANK(laps_times[[#This Row],[53]]),"DNF",CONCATENATE(RANK(rounds_cum_time[[#This Row],[53]],rounds_cum_time[53],1),"."))</f>
        <v>10.</v>
      </c>
      <c r="BK16" s="11" t="str">
        <f>IF(ISBLANK(laps_times[[#This Row],[54]]),"DNF",CONCATENATE(RANK(rounds_cum_time[[#This Row],[54]],rounds_cum_time[54],1),"."))</f>
        <v>10.</v>
      </c>
      <c r="BL16" s="11" t="str">
        <f>IF(ISBLANK(laps_times[[#This Row],[55]]),"DNF",CONCATENATE(RANK(rounds_cum_time[[#This Row],[55]],rounds_cum_time[55],1),"."))</f>
        <v>10.</v>
      </c>
      <c r="BM16" s="11" t="str">
        <f>IF(ISBLANK(laps_times[[#This Row],[56]]),"DNF",CONCATENATE(RANK(rounds_cum_time[[#This Row],[56]],rounds_cum_time[56],1),"."))</f>
        <v>10.</v>
      </c>
      <c r="BN16" s="11" t="str">
        <f>IF(ISBLANK(laps_times[[#This Row],[57]]),"DNF",CONCATENATE(RANK(rounds_cum_time[[#This Row],[57]],rounds_cum_time[57],1),"."))</f>
        <v>10.</v>
      </c>
      <c r="BO16" s="11" t="str">
        <f>IF(ISBLANK(laps_times[[#This Row],[58]]),"DNF",CONCATENATE(RANK(rounds_cum_time[[#This Row],[58]],rounds_cum_time[58],1),"."))</f>
        <v>10.</v>
      </c>
      <c r="BP16" s="11" t="str">
        <f>IF(ISBLANK(laps_times[[#This Row],[59]]),"DNF",CONCATENATE(RANK(rounds_cum_time[[#This Row],[59]],rounds_cum_time[59],1),"."))</f>
        <v>10.</v>
      </c>
      <c r="BQ16" s="11" t="str">
        <f>IF(ISBLANK(laps_times[[#This Row],[60]]),"DNF",CONCATENATE(RANK(rounds_cum_time[[#This Row],[60]],rounds_cum_time[60],1),"."))</f>
        <v>10.</v>
      </c>
      <c r="BR16" s="11" t="str">
        <f>IF(ISBLANK(laps_times[[#This Row],[61]]),"DNF",CONCATENATE(RANK(rounds_cum_time[[#This Row],[61]],rounds_cum_time[61],1),"."))</f>
        <v>10.</v>
      </c>
      <c r="BS16" s="11" t="str">
        <f>IF(ISBLANK(laps_times[[#This Row],[62]]),"DNF",CONCATENATE(RANK(rounds_cum_time[[#This Row],[62]],rounds_cum_time[62],1),"."))</f>
        <v>10.</v>
      </c>
      <c r="BT16" s="11" t="str">
        <f>IF(ISBLANK(laps_times[[#This Row],[63]]),"DNF",CONCATENATE(RANK(rounds_cum_time[[#This Row],[63]],rounds_cum_time[63],1),"."))</f>
        <v>11.</v>
      </c>
    </row>
    <row r="17" spans="2:72" x14ac:dyDescent="0.2">
      <c r="B17" s="5">
        <v>12</v>
      </c>
      <c r="C17" s="20">
        <v>12</v>
      </c>
      <c r="D17" s="1" t="s">
        <v>21</v>
      </c>
      <c r="E17" s="3">
        <v>1984</v>
      </c>
      <c r="F17" s="3" t="s">
        <v>22</v>
      </c>
      <c r="G17" s="3">
        <v>1</v>
      </c>
      <c r="H17" s="1" t="s">
        <v>19</v>
      </c>
      <c r="I17" s="7">
        <v>0.12614641203703705</v>
      </c>
      <c r="J17" s="11" t="str">
        <f>IF(ISBLANK(laps_times[[#This Row],[1]]),"DNF",CONCATENATE(RANK(rounds_cum_time[[#This Row],[1]],rounds_cum_time[1],1),"."))</f>
        <v>24.</v>
      </c>
      <c r="K17" s="11" t="str">
        <f>IF(ISBLANK(laps_times[[#This Row],[2]]),"DNF",CONCATENATE(RANK(rounds_cum_time[[#This Row],[2]],rounds_cum_time[2],1),"."))</f>
        <v>22.</v>
      </c>
      <c r="L17" s="11" t="str">
        <f>IF(ISBLANK(laps_times[[#This Row],[3]]),"DNF",CONCATENATE(RANK(rounds_cum_time[[#This Row],[3]],rounds_cum_time[3],1),"."))</f>
        <v>22.</v>
      </c>
      <c r="M17" s="11" t="str">
        <f>IF(ISBLANK(laps_times[[#This Row],[4]]),"DNF",CONCATENATE(RANK(rounds_cum_time[[#This Row],[4]],rounds_cum_time[4],1),"."))</f>
        <v>21.</v>
      </c>
      <c r="N17" s="11" t="str">
        <f>IF(ISBLANK(laps_times[[#This Row],[5]]),"DNF",CONCATENATE(RANK(rounds_cum_time[[#This Row],[5]],rounds_cum_time[5],1),"."))</f>
        <v>21.</v>
      </c>
      <c r="O17" s="11" t="str">
        <f>IF(ISBLANK(laps_times[[#This Row],[6]]),"DNF",CONCATENATE(RANK(rounds_cum_time[[#This Row],[6]],rounds_cum_time[6],1),"."))</f>
        <v>22.</v>
      </c>
      <c r="P17" s="11" t="str">
        <f>IF(ISBLANK(laps_times[[#This Row],[7]]),"DNF",CONCATENATE(RANK(rounds_cum_time[[#This Row],[7]],rounds_cum_time[7],1),"."))</f>
        <v>20.</v>
      </c>
      <c r="Q17" s="11" t="str">
        <f>IF(ISBLANK(laps_times[[#This Row],[8]]),"DNF",CONCATENATE(RANK(rounds_cum_time[[#This Row],[8]],rounds_cum_time[8],1),"."))</f>
        <v>18.</v>
      </c>
      <c r="R17" s="11" t="str">
        <f>IF(ISBLANK(laps_times[[#This Row],[9]]),"DNF",CONCATENATE(RANK(rounds_cum_time[[#This Row],[9]],rounds_cum_time[9],1),"."))</f>
        <v>17.</v>
      </c>
      <c r="S17" s="11" t="str">
        <f>IF(ISBLANK(laps_times[[#This Row],[10]]),"DNF",CONCATENATE(RANK(rounds_cum_time[[#This Row],[10]],rounds_cum_time[10],1),"."))</f>
        <v>18.</v>
      </c>
      <c r="T17" s="11" t="str">
        <f>IF(ISBLANK(laps_times[[#This Row],[11]]),"DNF",CONCATENATE(RANK(rounds_cum_time[[#This Row],[11]],rounds_cum_time[11],1),"."))</f>
        <v>18.</v>
      </c>
      <c r="U17" s="11" t="str">
        <f>IF(ISBLANK(laps_times[[#This Row],[12]]),"DNF",CONCATENATE(RANK(rounds_cum_time[[#This Row],[12]],rounds_cum_time[12],1),"."))</f>
        <v>18.</v>
      </c>
      <c r="V17" s="11" t="str">
        <f>IF(ISBLANK(laps_times[[#This Row],[13]]),"DNF",CONCATENATE(RANK(rounds_cum_time[[#This Row],[13]],rounds_cum_time[13],1),"."))</f>
        <v>18.</v>
      </c>
      <c r="W17" s="11" t="str">
        <f>IF(ISBLANK(laps_times[[#This Row],[14]]),"DNF",CONCATENATE(RANK(rounds_cum_time[[#This Row],[14]],rounds_cum_time[14],1),"."))</f>
        <v>18.</v>
      </c>
      <c r="X17" s="11" t="str">
        <f>IF(ISBLANK(laps_times[[#This Row],[15]]),"DNF",CONCATENATE(RANK(rounds_cum_time[[#This Row],[15]],rounds_cum_time[15],1),"."))</f>
        <v>18.</v>
      </c>
      <c r="Y17" s="11" t="str">
        <f>IF(ISBLANK(laps_times[[#This Row],[16]]),"DNF",CONCATENATE(RANK(rounds_cum_time[[#This Row],[16]],rounds_cum_time[16],1),"."))</f>
        <v>18.</v>
      </c>
      <c r="Z17" s="11" t="str">
        <f>IF(ISBLANK(laps_times[[#This Row],[17]]),"DNF",CONCATENATE(RANK(rounds_cum_time[[#This Row],[17]],rounds_cum_time[17],1),"."))</f>
        <v>17.</v>
      </c>
      <c r="AA17" s="11" t="str">
        <f>IF(ISBLANK(laps_times[[#This Row],[18]]),"DNF",CONCATENATE(RANK(rounds_cum_time[[#This Row],[18]],rounds_cum_time[18],1),"."))</f>
        <v>16.</v>
      </c>
      <c r="AB17" s="11" t="str">
        <f>IF(ISBLANK(laps_times[[#This Row],[19]]),"DNF",CONCATENATE(RANK(rounds_cum_time[[#This Row],[19]],rounds_cum_time[19],1),"."))</f>
        <v>19.</v>
      </c>
      <c r="AC17" s="11" t="str">
        <f>IF(ISBLANK(laps_times[[#This Row],[20]]),"DNF",CONCATENATE(RANK(rounds_cum_time[[#This Row],[20]],rounds_cum_time[20],1),"."))</f>
        <v>19.</v>
      </c>
      <c r="AD17" s="11" t="str">
        <f>IF(ISBLANK(laps_times[[#This Row],[21]]),"DNF",CONCATENATE(RANK(rounds_cum_time[[#This Row],[21]],rounds_cum_time[21],1),"."))</f>
        <v>17.</v>
      </c>
      <c r="AE17" s="11" t="str">
        <f>IF(ISBLANK(laps_times[[#This Row],[22]]),"DNF",CONCATENATE(RANK(rounds_cum_time[[#This Row],[22]],rounds_cum_time[22],1),"."))</f>
        <v>18.</v>
      </c>
      <c r="AF17" s="11" t="str">
        <f>IF(ISBLANK(laps_times[[#This Row],[23]]),"DNF",CONCATENATE(RANK(rounds_cum_time[[#This Row],[23]],rounds_cum_time[23],1),"."))</f>
        <v>17.</v>
      </c>
      <c r="AG17" s="11" t="str">
        <f>IF(ISBLANK(laps_times[[#This Row],[24]]),"DNF",CONCATENATE(RANK(rounds_cum_time[[#This Row],[24]],rounds_cum_time[24],1),"."))</f>
        <v>17.</v>
      </c>
      <c r="AH17" s="11" t="str">
        <f>IF(ISBLANK(laps_times[[#This Row],[25]]),"DNF",CONCATENATE(RANK(rounds_cum_time[[#This Row],[25]],rounds_cum_time[25],1),"."))</f>
        <v>17.</v>
      </c>
      <c r="AI17" s="11" t="str">
        <f>IF(ISBLANK(laps_times[[#This Row],[26]]),"DNF",CONCATENATE(RANK(rounds_cum_time[[#This Row],[26]],rounds_cum_time[26],1),"."))</f>
        <v>16.</v>
      </c>
      <c r="AJ17" s="11" t="str">
        <f>IF(ISBLANK(laps_times[[#This Row],[27]]),"DNF",CONCATENATE(RANK(rounds_cum_time[[#This Row],[27]],rounds_cum_time[27],1),"."))</f>
        <v>17.</v>
      </c>
      <c r="AK17" s="11" t="str">
        <f>IF(ISBLANK(laps_times[[#This Row],[28]]),"DNF",CONCATENATE(RANK(rounds_cum_time[[#This Row],[28]],rounds_cum_time[28],1),"."))</f>
        <v>17.</v>
      </c>
      <c r="AL17" s="11" t="str">
        <f>IF(ISBLANK(laps_times[[#This Row],[29]]),"DNF",CONCATENATE(RANK(rounds_cum_time[[#This Row],[29]],rounds_cum_time[29],1),"."))</f>
        <v>17.</v>
      </c>
      <c r="AM17" s="11" t="str">
        <f>IF(ISBLANK(laps_times[[#This Row],[30]]),"DNF",CONCATENATE(RANK(rounds_cum_time[[#This Row],[30]],rounds_cum_time[30],1),"."))</f>
        <v>16.</v>
      </c>
      <c r="AN17" s="11" t="str">
        <f>IF(ISBLANK(laps_times[[#This Row],[31]]),"DNF",CONCATENATE(RANK(rounds_cum_time[[#This Row],[31]],rounds_cum_time[31],1),"."))</f>
        <v>17.</v>
      </c>
      <c r="AO17" s="11" t="str">
        <f>IF(ISBLANK(laps_times[[#This Row],[32]]),"DNF",CONCATENATE(RANK(rounds_cum_time[[#This Row],[32]],rounds_cum_time[32],1),"."))</f>
        <v>16.</v>
      </c>
      <c r="AP17" s="11" t="str">
        <f>IF(ISBLANK(laps_times[[#This Row],[33]]),"DNF",CONCATENATE(RANK(rounds_cum_time[[#This Row],[33]],rounds_cum_time[33],1),"."))</f>
        <v>15.</v>
      </c>
      <c r="AQ17" s="11" t="str">
        <f>IF(ISBLANK(laps_times[[#This Row],[34]]),"DNF",CONCATENATE(RANK(rounds_cum_time[[#This Row],[34]],rounds_cum_time[34],1),"."))</f>
        <v>15.</v>
      </c>
      <c r="AR17" s="11" t="str">
        <f>IF(ISBLANK(laps_times[[#This Row],[35]]),"DNF",CONCATENATE(RANK(rounds_cum_time[[#This Row],[35]],rounds_cum_time[35],1),"."))</f>
        <v>15.</v>
      </c>
      <c r="AS17" s="11" t="str">
        <f>IF(ISBLANK(laps_times[[#This Row],[36]]),"DNF",CONCATENATE(RANK(rounds_cum_time[[#This Row],[36]],rounds_cum_time[36],1),"."))</f>
        <v>15.</v>
      </c>
      <c r="AT17" s="11" t="str">
        <f>IF(ISBLANK(laps_times[[#This Row],[37]]),"DNF",CONCATENATE(RANK(rounds_cum_time[[#This Row],[37]],rounds_cum_time[37],1),"."))</f>
        <v>15.</v>
      </c>
      <c r="AU17" s="11" t="str">
        <f>IF(ISBLANK(laps_times[[#This Row],[38]]),"DNF",CONCATENATE(RANK(rounds_cum_time[[#This Row],[38]],rounds_cum_time[38],1),"."))</f>
        <v>15.</v>
      </c>
      <c r="AV17" s="11" t="str">
        <f>IF(ISBLANK(laps_times[[#This Row],[39]]),"DNF",CONCATENATE(RANK(rounds_cum_time[[#This Row],[39]],rounds_cum_time[39],1),"."))</f>
        <v>15.</v>
      </c>
      <c r="AW17" s="11" t="str">
        <f>IF(ISBLANK(laps_times[[#This Row],[40]]),"DNF",CONCATENATE(RANK(rounds_cum_time[[#This Row],[40]],rounds_cum_time[40],1),"."))</f>
        <v>15.</v>
      </c>
      <c r="AX17" s="11" t="str">
        <f>IF(ISBLANK(laps_times[[#This Row],[41]]),"DNF",CONCATENATE(RANK(rounds_cum_time[[#This Row],[41]],rounds_cum_time[41],1),"."))</f>
        <v>15.</v>
      </c>
      <c r="AY17" s="11" t="str">
        <f>IF(ISBLANK(laps_times[[#This Row],[42]]),"DNF",CONCATENATE(RANK(rounds_cum_time[[#This Row],[42]],rounds_cum_time[42],1),"."))</f>
        <v>15.</v>
      </c>
      <c r="AZ17" s="11" t="str">
        <f>IF(ISBLANK(laps_times[[#This Row],[43]]),"DNF",CONCATENATE(RANK(rounds_cum_time[[#This Row],[43]],rounds_cum_time[43],1),"."))</f>
        <v>15.</v>
      </c>
      <c r="BA17" s="11" t="str">
        <f>IF(ISBLANK(laps_times[[#This Row],[44]]),"DNF",CONCATENATE(RANK(rounds_cum_time[[#This Row],[44]],rounds_cum_time[44],1),"."))</f>
        <v>15.</v>
      </c>
      <c r="BB17" s="11" t="str">
        <f>IF(ISBLANK(laps_times[[#This Row],[45]]),"DNF",CONCATENATE(RANK(rounds_cum_time[[#This Row],[45]],rounds_cum_time[45],1),"."))</f>
        <v>15.</v>
      </c>
      <c r="BC17" s="11" t="str">
        <f>IF(ISBLANK(laps_times[[#This Row],[46]]),"DNF",CONCATENATE(RANK(rounds_cum_time[[#This Row],[46]],rounds_cum_time[46],1),"."))</f>
        <v>15.</v>
      </c>
      <c r="BD17" s="11" t="str">
        <f>IF(ISBLANK(laps_times[[#This Row],[47]]),"DNF",CONCATENATE(RANK(rounds_cum_time[[#This Row],[47]],rounds_cum_time[47],1),"."))</f>
        <v>15.</v>
      </c>
      <c r="BE17" s="11" t="str">
        <f>IF(ISBLANK(laps_times[[#This Row],[48]]),"DNF",CONCATENATE(RANK(rounds_cum_time[[#This Row],[48]],rounds_cum_time[48],1),"."))</f>
        <v>15.</v>
      </c>
      <c r="BF17" s="11" t="str">
        <f>IF(ISBLANK(laps_times[[#This Row],[49]]),"DNF",CONCATENATE(RANK(rounds_cum_time[[#This Row],[49]],rounds_cum_time[49],1),"."))</f>
        <v>15.</v>
      </c>
      <c r="BG17" s="11" t="str">
        <f>IF(ISBLANK(laps_times[[#This Row],[50]]),"DNF",CONCATENATE(RANK(rounds_cum_time[[#This Row],[50]],rounds_cum_time[50],1),"."))</f>
        <v>15.</v>
      </c>
      <c r="BH17" s="11" t="str">
        <f>IF(ISBLANK(laps_times[[#This Row],[51]]),"DNF",CONCATENATE(RANK(rounds_cum_time[[#This Row],[51]],rounds_cum_time[51],1),"."))</f>
        <v>15.</v>
      </c>
      <c r="BI17" s="11" t="str">
        <f>IF(ISBLANK(laps_times[[#This Row],[52]]),"DNF",CONCATENATE(RANK(rounds_cum_time[[#This Row],[52]],rounds_cum_time[52],1),"."))</f>
        <v>15.</v>
      </c>
      <c r="BJ17" s="11" t="str">
        <f>IF(ISBLANK(laps_times[[#This Row],[53]]),"DNF",CONCATENATE(RANK(rounds_cum_time[[#This Row],[53]],rounds_cum_time[53],1),"."))</f>
        <v>15.</v>
      </c>
      <c r="BK17" s="11" t="str">
        <f>IF(ISBLANK(laps_times[[#This Row],[54]]),"DNF",CONCATENATE(RANK(rounds_cum_time[[#This Row],[54]],rounds_cum_time[54],1),"."))</f>
        <v>14.</v>
      </c>
      <c r="BL17" s="11" t="str">
        <f>IF(ISBLANK(laps_times[[#This Row],[55]]),"DNF",CONCATENATE(RANK(rounds_cum_time[[#This Row],[55]],rounds_cum_time[55],1),"."))</f>
        <v>14.</v>
      </c>
      <c r="BM17" s="11" t="str">
        <f>IF(ISBLANK(laps_times[[#This Row],[56]]),"DNF",CONCATENATE(RANK(rounds_cum_time[[#This Row],[56]],rounds_cum_time[56],1),"."))</f>
        <v>14.</v>
      </c>
      <c r="BN17" s="11" t="str">
        <f>IF(ISBLANK(laps_times[[#This Row],[57]]),"DNF",CONCATENATE(RANK(rounds_cum_time[[#This Row],[57]],rounds_cum_time[57],1),"."))</f>
        <v>12.</v>
      </c>
      <c r="BO17" s="11" t="str">
        <f>IF(ISBLANK(laps_times[[#This Row],[58]]),"DNF",CONCATENATE(RANK(rounds_cum_time[[#This Row],[58]],rounds_cum_time[58],1),"."))</f>
        <v>12.</v>
      </c>
      <c r="BP17" s="11" t="str">
        <f>IF(ISBLANK(laps_times[[#This Row],[59]]),"DNF",CONCATENATE(RANK(rounds_cum_time[[#This Row],[59]],rounds_cum_time[59],1),"."))</f>
        <v>12.</v>
      </c>
      <c r="BQ17" s="11" t="str">
        <f>IF(ISBLANK(laps_times[[#This Row],[60]]),"DNF",CONCATENATE(RANK(rounds_cum_time[[#This Row],[60]],rounds_cum_time[60],1),"."))</f>
        <v>12.</v>
      </c>
      <c r="BR17" s="11" t="str">
        <f>IF(ISBLANK(laps_times[[#This Row],[61]]),"DNF",CONCATENATE(RANK(rounds_cum_time[[#This Row],[61]],rounds_cum_time[61],1),"."))</f>
        <v>12.</v>
      </c>
      <c r="BS17" s="11" t="str">
        <f>IF(ISBLANK(laps_times[[#This Row],[62]]),"DNF",CONCATENATE(RANK(rounds_cum_time[[#This Row],[62]],rounds_cum_time[62],1),"."))</f>
        <v>12.</v>
      </c>
      <c r="BT17" s="11" t="str">
        <f>IF(ISBLANK(laps_times[[#This Row],[63]]),"DNF",CONCATENATE(RANK(rounds_cum_time[[#This Row],[63]],rounds_cum_time[63],1),"."))</f>
        <v>12.</v>
      </c>
    </row>
    <row r="18" spans="2:72" x14ac:dyDescent="0.2">
      <c r="B18" s="5">
        <v>13</v>
      </c>
      <c r="C18" s="20">
        <v>110</v>
      </c>
      <c r="D18" s="1" t="s">
        <v>23</v>
      </c>
      <c r="E18" s="3">
        <v>1974</v>
      </c>
      <c r="F18" s="3" t="s">
        <v>1</v>
      </c>
      <c r="G18" s="3">
        <v>7</v>
      </c>
      <c r="H18" s="1" t="s">
        <v>24</v>
      </c>
      <c r="I18" s="7">
        <v>0.12725624999999999</v>
      </c>
      <c r="J18" s="11" t="str">
        <f>IF(ISBLANK(laps_times[[#This Row],[1]]),"DNF",CONCATENATE(RANK(rounds_cum_time[[#This Row],[1]],rounds_cum_time[1],1),"."))</f>
        <v>12.</v>
      </c>
      <c r="K18" s="11" t="str">
        <f>IF(ISBLANK(laps_times[[#This Row],[2]]),"DNF",CONCATENATE(RANK(rounds_cum_time[[#This Row],[2]],rounds_cum_time[2],1),"."))</f>
        <v>14.</v>
      </c>
      <c r="L18" s="11" t="str">
        <f>IF(ISBLANK(laps_times[[#This Row],[3]]),"DNF",CONCATENATE(RANK(rounds_cum_time[[#This Row],[3]],rounds_cum_time[3],1),"."))</f>
        <v>14.</v>
      </c>
      <c r="M18" s="11" t="str">
        <f>IF(ISBLANK(laps_times[[#This Row],[4]]),"DNF",CONCATENATE(RANK(rounds_cum_time[[#This Row],[4]],rounds_cum_time[4],1),"."))</f>
        <v>14.</v>
      </c>
      <c r="N18" s="11" t="str">
        <f>IF(ISBLANK(laps_times[[#This Row],[5]]),"DNF",CONCATENATE(RANK(rounds_cum_time[[#This Row],[5]],rounds_cum_time[5],1),"."))</f>
        <v>15.</v>
      </c>
      <c r="O18" s="11" t="str">
        <f>IF(ISBLANK(laps_times[[#This Row],[6]]),"DNF",CONCATENATE(RANK(rounds_cum_time[[#This Row],[6]],rounds_cum_time[6],1),"."))</f>
        <v>14.</v>
      </c>
      <c r="P18" s="11" t="str">
        <f>IF(ISBLANK(laps_times[[#This Row],[7]]),"DNF",CONCATENATE(RANK(rounds_cum_time[[#This Row],[7]],rounds_cum_time[7],1),"."))</f>
        <v>14.</v>
      </c>
      <c r="Q18" s="11" t="str">
        <f>IF(ISBLANK(laps_times[[#This Row],[8]]),"DNF",CONCATENATE(RANK(rounds_cum_time[[#This Row],[8]],rounds_cum_time[8],1),"."))</f>
        <v>14.</v>
      </c>
      <c r="R18" s="11" t="str">
        <f>IF(ISBLANK(laps_times[[#This Row],[9]]),"DNF",CONCATENATE(RANK(rounds_cum_time[[#This Row],[9]],rounds_cum_time[9],1),"."))</f>
        <v>14.</v>
      </c>
      <c r="S18" s="11" t="str">
        <f>IF(ISBLANK(laps_times[[#This Row],[10]]),"DNF",CONCATENATE(RANK(rounds_cum_time[[#This Row],[10]],rounds_cum_time[10],1),"."))</f>
        <v>14.</v>
      </c>
      <c r="T18" s="11" t="str">
        <f>IF(ISBLANK(laps_times[[#This Row],[11]]),"DNF",CONCATENATE(RANK(rounds_cum_time[[#This Row],[11]],rounds_cum_time[11],1),"."))</f>
        <v>14.</v>
      </c>
      <c r="U18" s="11" t="str">
        <f>IF(ISBLANK(laps_times[[#This Row],[12]]),"DNF",CONCATENATE(RANK(rounds_cum_time[[#This Row],[12]],rounds_cum_time[12],1),"."))</f>
        <v>13.</v>
      </c>
      <c r="V18" s="11" t="str">
        <f>IF(ISBLANK(laps_times[[#This Row],[13]]),"DNF",CONCATENATE(RANK(rounds_cum_time[[#This Row],[13]],rounds_cum_time[13],1),"."))</f>
        <v>13.</v>
      </c>
      <c r="W18" s="11" t="str">
        <f>IF(ISBLANK(laps_times[[#This Row],[14]]),"DNF",CONCATENATE(RANK(rounds_cum_time[[#This Row],[14]],rounds_cum_time[14],1),"."))</f>
        <v>13.</v>
      </c>
      <c r="X18" s="11" t="str">
        <f>IF(ISBLANK(laps_times[[#This Row],[15]]),"DNF",CONCATENATE(RANK(rounds_cum_time[[#This Row],[15]],rounds_cum_time[15],1),"."))</f>
        <v>13.</v>
      </c>
      <c r="Y18" s="11" t="str">
        <f>IF(ISBLANK(laps_times[[#This Row],[16]]),"DNF",CONCATENATE(RANK(rounds_cum_time[[#This Row],[16]],rounds_cum_time[16],1),"."))</f>
        <v>13.</v>
      </c>
      <c r="Z18" s="11" t="str">
        <f>IF(ISBLANK(laps_times[[#This Row],[17]]),"DNF",CONCATENATE(RANK(rounds_cum_time[[#This Row],[17]],rounds_cum_time[17],1),"."))</f>
        <v>13.</v>
      </c>
      <c r="AA18" s="11" t="str">
        <f>IF(ISBLANK(laps_times[[#This Row],[18]]),"DNF",CONCATENATE(RANK(rounds_cum_time[[#This Row],[18]],rounds_cum_time[18],1),"."))</f>
        <v>13.</v>
      </c>
      <c r="AB18" s="11" t="str">
        <f>IF(ISBLANK(laps_times[[#This Row],[19]]),"DNF",CONCATENATE(RANK(rounds_cum_time[[#This Row],[19]],rounds_cum_time[19],1),"."))</f>
        <v>13.</v>
      </c>
      <c r="AC18" s="11" t="str">
        <f>IF(ISBLANK(laps_times[[#This Row],[20]]),"DNF",CONCATENATE(RANK(rounds_cum_time[[#This Row],[20]],rounds_cum_time[20],1),"."))</f>
        <v>13.</v>
      </c>
      <c r="AD18" s="11" t="str">
        <f>IF(ISBLANK(laps_times[[#This Row],[21]]),"DNF",CONCATENATE(RANK(rounds_cum_time[[#This Row],[21]],rounds_cum_time[21],1),"."))</f>
        <v>13.</v>
      </c>
      <c r="AE18" s="11" t="str">
        <f>IF(ISBLANK(laps_times[[#This Row],[22]]),"DNF",CONCATENATE(RANK(rounds_cum_time[[#This Row],[22]],rounds_cum_time[22],1),"."))</f>
        <v>13.</v>
      </c>
      <c r="AF18" s="11" t="str">
        <f>IF(ISBLANK(laps_times[[#This Row],[23]]),"DNF",CONCATENATE(RANK(rounds_cum_time[[#This Row],[23]],rounds_cum_time[23],1),"."))</f>
        <v>13.</v>
      </c>
      <c r="AG18" s="11" t="str">
        <f>IF(ISBLANK(laps_times[[#This Row],[24]]),"DNF",CONCATENATE(RANK(rounds_cum_time[[#This Row],[24]],rounds_cum_time[24],1),"."))</f>
        <v>13.</v>
      </c>
      <c r="AH18" s="11" t="str">
        <f>IF(ISBLANK(laps_times[[#This Row],[25]]),"DNF",CONCATENATE(RANK(rounds_cum_time[[#This Row],[25]],rounds_cum_time[25],1),"."))</f>
        <v>13.</v>
      </c>
      <c r="AI18" s="11" t="str">
        <f>IF(ISBLANK(laps_times[[#This Row],[26]]),"DNF",CONCATENATE(RANK(rounds_cum_time[[#This Row],[26]],rounds_cum_time[26],1),"."))</f>
        <v>13.</v>
      </c>
      <c r="AJ18" s="11" t="str">
        <f>IF(ISBLANK(laps_times[[#This Row],[27]]),"DNF",CONCATENATE(RANK(rounds_cum_time[[#This Row],[27]],rounds_cum_time[27],1),"."))</f>
        <v>13.</v>
      </c>
      <c r="AK18" s="11" t="str">
        <f>IF(ISBLANK(laps_times[[#This Row],[28]]),"DNF",CONCATENATE(RANK(rounds_cum_time[[#This Row],[28]],rounds_cum_time[28],1),"."))</f>
        <v>13.</v>
      </c>
      <c r="AL18" s="11" t="str">
        <f>IF(ISBLANK(laps_times[[#This Row],[29]]),"DNF",CONCATENATE(RANK(rounds_cum_time[[#This Row],[29]],rounds_cum_time[29],1),"."))</f>
        <v>13.</v>
      </c>
      <c r="AM18" s="11" t="str">
        <f>IF(ISBLANK(laps_times[[#This Row],[30]]),"DNF",CONCATENATE(RANK(rounds_cum_time[[#This Row],[30]],rounds_cum_time[30],1),"."))</f>
        <v>13.</v>
      </c>
      <c r="AN18" s="11" t="str">
        <f>IF(ISBLANK(laps_times[[#This Row],[31]]),"DNF",CONCATENATE(RANK(rounds_cum_time[[#This Row],[31]],rounds_cum_time[31],1),"."))</f>
        <v>13.</v>
      </c>
      <c r="AO18" s="11" t="str">
        <f>IF(ISBLANK(laps_times[[#This Row],[32]]),"DNF",CONCATENATE(RANK(rounds_cum_time[[#This Row],[32]],rounds_cum_time[32],1),"."))</f>
        <v>13.</v>
      </c>
      <c r="AP18" s="11" t="str">
        <f>IF(ISBLANK(laps_times[[#This Row],[33]]),"DNF",CONCATENATE(RANK(rounds_cum_time[[#This Row],[33]],rounds_cum_time[33],1),"."))</f>
        <v>13.</v>
      </c>
      <c r="AQ18" s="11" t="str">
        <f>IF(ISBLANK(laps_times[[#This Row],[34]]),"DNF",CONCATENATE(RANK(rounds_cum_time[[#This Row],[34]],rounds_cum_time[34],1),"."))</f>
        <v>13.</v>
      </c>
      <c r="AR18" s="11" t="str">
        <f>IF(ISBLANK(laps_times[[#This Row],[35]]),"DNF",CONCATENATE(RANK(rounds_cum_time[[#This Row],[35]],rounds_cum_time[35],1),"."))</f>
        <v>13.</v>
      </c>
      <c r="AS18" s="11" t="str">
        <f>IF(ISBLANK(laps_times[[#This Row],[36]]),"DNF",CONCATENATE(RANK(rounds_cum_time[[#This Row],[36]],rounds_cum_time[36],1),"."))</f>
        <v>13.</v>
      </c>
      <c r="AT18" s="11" t="str">
        <f>IF(ISBLANK(laps_times[[#This Row],[37]]),"DNF",CONCATENATE(RANK(rounds_cum_time[[#This Row],[37]],rounds_cum_time[37],1),"."))</f>
        <v>12.</v>
      </c>
      <c r="AU18" s="11" t="str">
        <f>IF(ISBLANK(laps_times[[#This Row],[38]]),"DNF",CONCATENATE(RANK(rounds_cum_time[[#This Row],[38]],rounds_cum_time[38],1),"."))</f>
        <v>12.</v>
      </c>
      <c r="AV18" s="11" t="str">
        <f>IF(ISBLANK(laps_times[[#This Row],[39]]),"DNF",CONCATENATE(RANK(rounds_cum_time[[#This Row],[39]],rounds_cum_time[39],1),"."))</f>
        <v>12.</v>
      </c>
      <c r="AW18" s="11" t="str">
        <f>IF(ISBLANK(laps_times[[#This Row],[40]]),"DNF",CONCATENATE(RANK(rounds_cum_time[[#This Row],[40]],rounds_cum_time[40],1),"."))</f>
        <v>12.</v>
      </c>
      <c r="AX18" s="11" t="str">
        <f>IF(ISBLANK(laps_times[[#This Row],[41]]),"DNF",CONCATENATE(RANK(rounds_cum_time[[#This Row],[41]],rounds_cum_time[41],1),"."))</f>
        <v>12.</v>
      </c>
      <c r="AY18" s="11" t="str">
        <f>IF(ISBLANK(laps_times[[#This Row],[42]]),"DNF",CONCATENATE(RANK(rounds_cum_time[[#This Row],[42]],rounds_cum_time[42],1),"."))</f>
        <v>12.</v>
      </c>
      <c r="AZ18" s="11" t="str">
        <f>IF(ISBLANK(laps_times[[#This Row],[43]]),"DNF",CONCATENATE(RANK(rounds_cum_time[[#This Row],[43]],rounds_cum_time[43],1),"."))</f>
        <v>12.</v>
      </c>
      <c r="BA18" s="11" t="str">
        <f>IF(ISBLANK(laps_times[[#This Row],[44]]),"DNF",CONCATENATE(RANK(rounds_cum_time[[#This Row],[44]],rounds_cum_time[44],1),"."))</f>
        <v>13.</v>
      </c>
      <c r="BB18" s="11" t="str">
        <f>IF(ISBLANK(laps_times[[#This Row],[45]]),"DNF",CONCATENATE(RANK(rounds_cum_time[[#This Row],[45]],rounds_cum_time[45],1),"."))</f>
        <v>13.</v>
      </c>
      <c r="BC18" s="11" t="str">
        <f>IF(ISBLANK(laps_times[[#This Row],[46]]),"DNF",CONCATENATE(RANK(rounds_cum_time[[#This Row],[46]],rounds_cum_time[46],1),"."))</f>
        <v>13.</v>
      </c>
      <c r="BD18" s="11" t="str">
        <f>IF(ISBLANK(laps_times[[#This Row],[47]]),"DNF",CONCATENATE(RANK(rounds_cum_time[[#This Row],[47]],rounds_cum_time[47],1),"."))</f>
        <v>11.</v>
      </c>
      <c r="BE18" s="11" t="str">
        <f>IF(ISBLANK(laps_times[[#This Row],[48]]),"DNF",CONCATENATE(RANK(rounds_cum_time[[#This Row],[48]],rounds_cum_time[48],1),"."))</f>
        <v>11.</v>
      </c>
      <c r="BF18" s="11" t="str">
        <f>IF(ISBLANK(laps_times[[#This Row],[49]]),"DNF",CONCATENATE(RANK(rounds_cum_time[[#This Row],[49]],rounds_cum_time[49],1),"."))</f>
        <v>11.</v>
      </c>
      <c r="BG18" s="11" t="str">
        <f>IF(ISBLANK(laps_times[[#This Row],[50]]),"DNF",CONCATENATE(RANK(rounds_cum_time[[#This Row],[50]],rounds_cum_time[50],1),"."))</f>
        <v>13.</v>
      </c>
      <c r="BH18" s="11" t="str">
        <f>IF(ISBLANK(laps_times[[#This Row],[51]]),"DNF",CONCATENATE(RANK(rounds_cum_time[[#This Row],[51]],rounds_cum_time[51],1),"."))</f>
        <v>13.</v>
      </c>
      <c r="BI18" s="11" t="str">
        <f>IF(ISBLANK(laps_times[[#This Row],[52]]),"DNF",CONCATENATE(RANK(rounds_cum_time[[#This Row],[52]],rounds_cum_time[52],1),"."))</f>
        <v>13.</v>
      </c>
      <c r="BJ18" s="11" t="str">
        <f>IF(ISBLANK(laps_times[[#This Row],[53]]),"DNF",CONCATENATE(RANK(rounds_cum_time[[#This Row],[53]],rounds_cum_time[53],1),"."))</f>
        <v>13.</v>
      </c>
      <c r="BK18" s="11" t="str">
        <f>IF(ISBLANK(laps_times[[#This Row],[54]]),"DNF",CONCATENATE(RANK(rounds_cum_time[[#This Row],[54]],rounds_cum_time[54],1),"."))</f>
        <v>13.</v>
      </c>
      <c r="BL18" s="11" t="str">
        <f>IF(ISBLANK(laps_times[[#This Row],[55]]),"DNF",CONCATENATE(RANK(rounds_cum_time[[#This Row],[55]],rounds_cum_time[55],1),"."))</f>
        <v>13.</v>
      </c>
      <c r="BM18" s="11" t="str">
        <f>IF(ISBLANK(laps_times[[#This Row],[56]]),"DNF",CONCATENATE(RANK(rounds_cum_time[[#This Row],[56]],rounds_cum_time[56],1),"."))</f>
        <v>13.</v>
      </c>
      <c r="BN18" s="11" t="str">
        <f>IF(ISBLANK(laps_times[[#This Row],[57]]),"DNF",CONCATENATE(RANK(rounds_cum_time[[#This Row],[57]],rounds_cum_time[57],1),"."))</f>
        <v>13.</v>
      </c>
      <c r="BO18" s="11" t="str">
        <f>IF(ISBLANK(laps_times[[#This Row],[58]]),"DNF",CONCATENATE(RANK(rounds_cum_time[[#This Row],[58]],rounds_cum_time[58],1),"."))</f>
        <v>13.</v>
      </c>
      <c r="BP18" s="11" t="str">
        <f>IF(ISBLANK(laps_times[[#This Row],[59]]),"DNF",CONCATENATE(RANK(rounds_cum_time[[#This Row],[59]],rounds_cum_time[59],1),"."))</f>
        <v>13.</v>
      </c>
      <c r="BQ18" s="11" t="str">
        <f>IF(ISBLANK(laps_times[[#This Row],[60]]),"DNF",CONCATENATE(RANK(rounds_cum_time[[#This Row],[60]],rounds_cum_time[60],1),"."))</f>
        <v>13.</v>
      </c>
      <c r="BR18" s="11" t="str">
        <f>IF(ISBLANK(laps_times[[#This Row],[61]]),"DNF",CONCATENATE(RANK(rounds_cum_time[[#This Row],[61]],rounds_cum_time[61],1),"."))</f>
        <v>13.</v>
      </c>
      <c r="BS18" s="11" t="str">
        <f>IF(ISBLANK(laps_times[[#This Row],[62]]),"DNF",CONCATENATE(RANK(rounds_cum_time[[#This Row],[62]],rounds_cum_time[62],1),"."))</f>
        <v>13.</v>
      </c>
      <c r="BT18" s="11" t="str">
        <f>IF(ISBLANK(laps_times[[#This Row],[63]]),"DNF",CONCATENATE(RANK(rounds_cum_time[[#This Row],[63]],rounds_cum_time[63],1),"."))</f>
        <v>13.</v>
      </c>
    </row>
    <row r="19" spans="2:72" x14ac:dyDescent="0.2">
      <c r="B19" s="5">
        <v>14</v>
      </c>
      <c r="C19" s="20">
        <v>13</v>
      </c>
      <c r="D19" s="1" t="s">
        <v>25</v>
      </c>
      <c r="E19" s="3">
        <v>1972</v>
      </c>
      <c r="F19" s="3" t="s">
        <v>1</v>
      </c>
      <c r="G19" s="3">
        <v>8</v>
      </c>
      <c r="H19" s="1" t="s">
        <v>9</v>
      </c>
      <c r="I19" s="7">
        <v>0.12758263888888891</v>
      </c>
      <c r="J19" s="11" t="str">
        <f>IF(ISBLANK(laps_times[[#This Row],[1]]),"DNF",CONCATENATE(RANK(rounds_cum_time[[#This Row],[1]],rounds_cum_time[1],1),"."))</f>
        <v>6.</v>
      </c>
      <c r="K19" s="11" t="str">
        <f>IF(ISBLANK(laps_times[[#This Row],[2]]),"DNF",CONCATENATE(RANK(rounds_cum_time[[#This Row],[2]],rounds_cum_time[2],1),"."))</f>
        <v>6.</v>
      </c>
      <c r="L19" s="11" t="str">
        <f>IF(ISBLANK(laps_times[[#This Row],[3]]),"DNF",CONCATENATE(RANK(rounds_cum_time[[#This Row],[3]],rounds_cum_time[3],1),"."))</f>
        <v>6.</v>
      </c>
      <c r="M19" s="11" t="str">
        <f>IF(ISBLANK(laps_times[[#This Row],[4]]),"DNF",CONCATENATE(RANK(rounds_cum_time[[#This Row],[4]],rounds_cum_time[4],1),"."))</f>
        <v>5.</v>
      </c>
      <c r="N19" s="11" t="str">
        <f>IF(ISBLANK(laps_times[[#This Row],[5]]),"DNF",CONCATENATE(RANK(rounds_cum_time[[#This Row],[5]],rounds_cum_time[5],1),"."))</f>
        <v>6.</v>
      </c>
      <c r="O19" s="11" t="str">
        <f>IF(ISBLANK(laps_times[[#This Row],[6]]),"DNF",CONCATENATE(RANK(rounds_cum_time[[#This Row],[6]],rounds_cum_time[6],1),"."))</f>
        <v>6.</v>
      </c>
      <c r="P19" s="11" t="str">
        <f>IF(ISBLANK(laps_times[[#This Row],[7]]),"DNF",CONCATENATE(RANK(rounds_cum_time[[#This Row],[7]],rounds_cum_time[7],1),"."))</f>
        <v>6.</v>
      </c>
      <c r="Q19" s="11" t="str">
        <f>IF(ISBLANK(laps_times[[#This Row],[8]]),"DNF",CONCATENATE(RANK(rounds_cum_time[[#This Row],[8]],rounds_cum_time[8],1),"."))</f>
        <v>6.</v>
      </c>
      <c r="R19" s="11" t="str">
        <f>IF(ISBLANK(laps_times[[#This Row],[9]]),"DNF",CONCATENATE(RANK(rounds_cum_time[[#This Row],[9]],rounds_cum_time[9],1),"."))</f>
        <v>6.</v>
      </c>
      <c r="S19" s="11" t="str">
        <f>IF(ISBLANK(laps_times[[#This Row],[10]]),"DNF",CONCATENATE(RANK(rounds_cum_time[[#This Row],[10]],rounds_cum_time[10],1),"."))</f>
        <v>6.</v>
      </c>
      <c r="T19" s="11" t="str">
        <f>IF(ISBLANK(laps_times[[#This Row],[11]]),"DNF",CONCATENATE(RANK(rounds_cum_time[[#This Row],[11]],rounds_cum_time[11],1),"."))</f>
        <v>6.</v>
      </c>
      <c r="U19" s="11" t="str">
        <f>IF(ISBLANK(laps_times[[#This Row],[12]]),"DNF",CONCATENATE(RANK(rounds_cum_time[[#This Row],[12]],rounds_cum_time[12],1),"."))</f>
        <v>6.</v>
      </c>
      <c r="V19" s="11" t="str">
        <f>IF(ISBLANK(laps_times[[#This Row],[13]]),"DNF",CONCATENATE(RANK(rounds_cum_time[[#This Row],[13]],rounds_cum_time[13],1),"."))</f>
        <v>6.</v>
      </c>
      <c r="W19" s="11" t="str">
        <f>IF(ISBLANK(laps_times[[#This Row],[14]]),"DNF",CONCATENATE(RANK(rounds_cum_time[[#This Row],[14]],rounds_cum_time[14],1),"."))</f>
        <v>6.</v>
      </c>
      <c r="X19" s="11" t="str">
        <f>IF(ISBLANK(laps_times[[#This Row],[15]]),"DNF",CONCATENATE(RANK(rounds_cum_time[[#This Row],[15]],rounds_cum_time[15],1),"."))</f>
        <v>6.</v>
      </c>
      <c r="Y19" s="11" t="str">
        <f>IF(ISBLANK(laps_times[[#This Row],[16]]),"DNF",CONCATENATE(RANK(rounds_cum_time[[#This Row],[16]],rounds_cum_time[16],1),"."))</f>
        <v>6.</v>
      </c>
      <c r="Z19" s="11" t="str">
        <f>IF(ISBLANK(laps_times[[#This Row],[17]]),"DNF",CONCATENATE(RANK(rounds_cum_time[[#This Row],[17]],rounds_cum_time[17],1),"."))</f>
        <v>7.</v>
      </c>
      <c r="AA19" s="11" t="str">
        <f>IF(ISBLANK(laps_times[[#This Row],[18]]),"DNF",CONCATENATE(RANK(rounds_cum_time[[#This Row],[18]],rounds_cum_time[18],1),"."))</f>
        <v>7.</v>
      </c>
      <c r="AB19" s="11" t="str">
        <f>IF(ISBLANK(laps_times[[#This Row],[19]]),"DNF",CONCATENATE(RANK(rounds_cum_time[[#This Row],[19]],rounds_cum_time[19],1),"."))</f>
        <v>7.</v>
      </c>
      <c r="AC19" s="11" t="str">
        <f>IF(ISBLANK(laps_times[[#This Row],[20]]),"DNF",CONCATENATE(RANK(rounds_cum_time[[#This Row],[20]],rounds_cum_time[20],1),"."))</f>
        <v>7.</v>
      </c>
      <c r="AD19" s="11" t="str">
        <f>IF(ISBLANK(laps_times[[#This Row],[21]]),"DNF",CONCATENATE(RANK(rounds_cum_time[[#This Row],[21]],rounds_cum_time[21],1),"."))</f>
        <v>7.</v>
      </c>
      <c r="AE19" s="11" t="str">
        <f>IF(ISBLANK(laps_times[[#This Row],[22]]),"DNF",CONCATENATE(RANK(rounds_cum_time[[#This Row],[22]],rounds_cum_time[22],1),"."))</f>
        <v>7.</v>
      </c>
      <c r="AF19" s="11" t="str">
        <f>IF(ISBLANK(laps_times[[#This Row],[23]]),"DNF",CONCATENATE(RANK(rounds_cum_time[[#This Row],[23]],rounds_cum_time[23],1),"."))</f>
        <v>7.</v>
      </c>
      <c r="AG19" s="11" t="str">
        <f>IF(ISBLANK(laps_times[[#This Row],[24]]),"DNF",CONCATENATE(RANK(rounds_cum_time[[#This Row],[24]],rounds_cum_time[24],1),"."))</f>
        <v>7.</v>
      </c>
      <c r="AH19" s="11" t="str">
        <f>IF(ISBLANK(laps_times[[#This Row],[25]]),"DNF",CONCATENATE(RANK(rounds_cum_time[[#This Row],[25]],rounds_cum_time[25],1),"."))</f>
        <v>7.</v>
      </c>
      <c r="AI19" s="11" t="str">
        <f>IF(ISBLANK(laps_times[[#This Row],[26]]),"DNF",CONCATENATE(RANK(rounds_cum_time[[#This Row],[26]],rounds_cum_time[26],1),"."))</f>
        <v>7.</v>
      </c>
      <c r="AJ19" s="11" t="str">
        <f>IF(ISBLANK(laps_times[[#This Row],[27]]),"DNF",CONCATENATE(RANK(rounds_cum_time[[#This Row],[27]],rounds_cum_time[27],1),"."))</f>
        <v>7.</v>
      </c>
      <c r="AK19" s="11" t="str">
        <f>IF(ISBLANK(laps_times[[#This Row],[28]]),"DNF",CONCATENATE(RANK(rounds_cum_time[[#This Row],[28]],rounds_cum_time[28],1),"."))</f>
        <v>7.</v>
      </c>
      <c r="AL19" s="11" t="str">
        <f>IF(ISBLANK(laps_times[[#This Row],[29]]),"DNF",CONCATENATE(RANK(rounds_cum_time[[#This Row],[29]],rounds_cum_time[29],1),"."))</f>
        <v>7.</v>
      </c>
      <c r="AM19" s="11" t="str">
        <f>IF(ISBLANK(laps_times[[#This Row],[30]]),"DNF",CONCATENATE(RANK(rounds_cum_time[[#This Row],[30]],rounds_cum_time[30],1),"."))</f>
        <v>7.</v>
      </c>
      <c r="AN19" s="11" t="str">
        <f>IF(ISBLANK(laps_times[[#This Row],[31]]),"DNF",CONCATENATE(RANK(rounds_cum_time[[#This Row],[31]],rounds_cum_time[31],1),"."))</f>
        <v>7.</v>
      </c>
      <c r="AO19" s="11" t="str">
        <f>IF(ISBLANK(laps_times[[#This Row],[32]]),"DNF",CONCATENATE(RANK(rounds_cum_time[[#This Row],[32]],rounds_cum_time[32],1),"."))</f>
        <v>7.</v>
      </c>
      <c r="AP19" s="11" t="str">
        <f>IF(ISBLANK(laps_times[[#This Row],[33]]),"DNF",CONCATENATE(RANK(rounds_cum_time[[#This Row],[33]],rounds_cum_time[33],1),"."))</f>
        <v>7.</v>
      </c>
      <c r="AQ19" s="11" t="str">
        <f>IF(ISBLANK(laps_times[[#This Row],[34]]),"DNF",CONCATENATE(RANK(rounds_cum_time[[#This Row],[34]],rounds_cum_time[34],1),"."))</f>
        <v>7.</v>
      </c>
      <c r="AR19" s="11" t="str">
        <f>IF(ISBLANK(laps_times[[#This Row],[35]]),"DNF",CONCATENATE(RANK(rounds_cum_time[[#This Row],[35]],rounds_cum_time[35],1),"."))</f>
        <v>7.</v>
      </c>
      <c r="AS19" s="11" t="str">
        <f>IF(ISBLANK(laps_times[[#This Row],[36]]),"DNF",CONCATENATE(RANK(rounds_cum_time[[#This Row],[36]],rounds_cum_time[36],1),"."))</f>
        <v>7.</v>
      </c>
      <c r="AT19" s="11" t="str">
        <f>IF(ISBLANK(laps_times[[#This Row],[37]]),"DNF",CONCATENATE(RANK(rounds_cum_time[[#This Row],[37]],rounds_cum_time[37],1),"."))</f>
        <v>7.</v>
      </c>
      <c r="AU19" s="11" t="str">
        <f>IF(ISBLANK(laps_times[[#This Row],[38]]),"DNF",CONCATENATE(RANK(rounds_cum_time[[#This Row],[38]],rounds_cum_time[38],1),"."))</f>
        <v>8.</v>
      </c>
      <c r="AV19" s="11" t="str">
        <f>IF(ISBLANK(laps_times[[#This Row],[39]]),"DNF",CONCATENATE(RANK(rounds_cum_time[[#This Row],[39]],rounds_cum_time[39],1),"."))</f>
        <v>8.</v>
      </c>
      <c r="AW19" s="11" t="str">
        <f>IF(ISBLANK(laps_times[[#This Row],[40]]),"DNF",CONCATENATE(RANK(rounds_cum_time[[#This Row],[40]],rounds_cum_time[40],1),"."))</f>
        <v>8.</v>
      </c>
      <c r="AX19" s="11" t="str">
        <f>IF(ISBLANK(laps_times[[#This Row],[41]]),"DNF",CONCATENATE(RANK(rounds_cum_time[[#This Row],[41]],rounds_cum_time[41],1),"."))</f>
        <v>10.</v>
      </c>
      <c r="AY19" s="11" t="str">
        <f>IF(ISBLANK(laps_times[[#This Row],[42]]),"DNF",CONCATENATE(RANK(rounds_cum_time[[#This Row],[42]],rounds_cum_time[42],1),"."))</f>
        <v>10.</v>
      </c>
      <c r="AZ19" s="11" t="str">
        <f>IF(ISBLANK(laps_times[[#This Row],[43]]),"DNF",CONCATENATE(RANK(rounds_cum_time[[#This Row],[43]],rounds_cum_time[43],1),"."))</f>
        <v>9.</v>
      </c>
      <c r="BA19" s="11" t="str">
        <f>IF(ISBLANK(laps_times[[#This Row],[44]]),"DNF",CONCATENATE(RANK(rounds_cum_time[[#This Row],[44]],rounds_cum_time[44],1),"."))</f>
        <v>10.</v>
      </c>
      <c r="BB19" s="11" t="str">
        <f>IF(ISBLANK(laps_times[[#This Row],[45]]),"DNF",CONCATENATE(RANK(rounds_cum_time[[#This Row],[45]],rounds_cum_time[45],1),"."))</f>
        <v>11.</v>
      </c>
      <c r="BC19" s="11" t="str">
        <f>IF(ISBLANK(laps_times[[#This Row],[46]]),"DNF",CONCATENATE(RANK(rounds_cum_time[[#This Row],[46]],rounds_cum_time[46],1),"."))</f>
        <v>12.</v>
      </c>
      <c r="BD19" s="11" t="str">
        <f>IF(ISBLANK(laps_times[[#This Row],[47]]),"DNF",CONCATENATE(RANK(rounds_cum_time[[#This Row],[47]],rounds_cum_time[47],1),"."))</f>
        <v>12.</v>
      </c>
      <c r="BE19" s="11" t="str">
        <f>IF(ISBLANK(laps_times[[#This Row],[48]]),"DNF",CONCATENATE(RANK(rounds_cum_time[[#This Row],[48]],rounds_cum_time[48],1),"."))</f>
        <v>12.</v>
      </c>
      <c r="BF19" s="11" t="str">
        <f>IF(ISBLANK(laps_times[[#This Row],[49]]),"DNF",CONCATENATE(RANK(rounds_cum_time[[#This Row],[49]],rounds_cum_time[49],1),"."))</f>
        <v>12.</v>
      </c>
      <c r="BG19" s="11" t="str">
        <f>IF(ISBLANK(laps_times[[#This Row],[50]]),"DNF",CONCATENATE(RANK(rounds_cum_time[[#This Row],[50]],rounds_cum_time[50],1),"."))</f>
        <v>12.</v>
      </c>
      <c r="BH19" s="11" t="str">
        <f>IF(ISBLANK(laps_times[[#This Row],[51]]),"DNF",CONCATENATE(RANK(rounds_cum_time[[#This Row],[51]],rounds_cum_time[51],1),"."))</f>
        <v>12.</v>
      </c>
      <c r="BI19" s="11" t="str">
        <f>IF(ISBLANK(laps_times[[#This Row],[52]]),"DNF",CONCATENATE(RANK(rounds_cum_time[[#This Row],[52]],rounds_cum_time[52],1),"."))</f>
        <v>12.</v>
      </c>
      <c r="BJ19" s="11" t="str">
        <f>IF(ISBLANK(laps_times[[#This Row],[53]]),"DNF",CONCATENATE(RANK(rounds_cum_time[[#This Row],[53]],rounds_cum_time[53],1),"."))</f>
        <v>12.</v>
      </c>
      <c r="BK19" s="11" t="str">
        <f>IF(ISBLANK(laps_times[[#This Row],[54]]),"DNF",CONCATENATE(RANK(rounds_cum_time[[#This Row],[54]],rounds_cum_time[54],1),"."))</f>
        <v>12.</v>
      </c>
      <c r="BL19" s="11" t="str">
        <f>IF(ISBLANK(laps_times[[#This Row],[55]]),"DNF",CONCATENATE(RANK(rounds_cum_time[[#This Row],[55]],rounds_cum_time[55],1),"."))</f>
        <v>12.</v>
      </c>
      <c r="BM19" s="11" t="str">
        <f>IF(ISBLANK(laps_times[[#This Row],[56]]),"DNF",CONCATENATE(RANK(rounds_cum_time[[#This Row],[56]],rounds_cum_time[56],1),"."))</f>
        <v>12.</v>
      </c>
      <c r="BN19" s="11" t="str">
        <f>IF(ISBLANK(laps_times[[#This Row],[57]]),"DNF",CONCATENATE(RANK(rounds_cum_time[[#This Row],[57]],rounds_cum_time[57],1),"."))</f>
        <v>14.</v>
      </c>
      <c r="BO19" s="11" t="str">
        <f>IF(ISBLANK(laps_times[[#This Row],[58]]),"DNF",CONCATENATE(RANK(rounds_cum_time[[#This Row],[58]],rounds_cum_time[58],1),"."))</f>
        <v>14.</v>
      </c>
      <c r="BP19" s="11" t="str">
        <f>IF(ISBLANK(laps_times[[#This Row],[59]]),"DNF",CONCATENATE(RANK(rounds_cum_time[[#This Row],[59]],rounds_cum_time[59],1),"."))</f>
        <v>14.</v>
      </c>
      <c r="BQ19" s="11" t="str">
        <f>IF(ISBLANK(laps_times[[#This Row],[60]]),"DNF",CONCATENATE(RANK(rounds_cum_time[[#This Row],[60]],rounds_cum_time[60],1),"."))</f>
        <v>14.</v>
      </c>
      <c r="BR19" s="11" t="str">
        <f>IF(ISBLANK(laps_times[[#This Row],[61]]),"DNF",CONCATENATE(RANK(rounds_cum_time[[#This Row],[61]],rounds_cum_time[61],1),"."))</f>
        <v>14.</v>
      </c>
      <c r="BS19" s="11" t="str">
        <f>IF(ISBLANK(laps_times[[#This Row],[62]]),"DNF",CONCATENATE(RANK(rounds_cum_time[[#This Row],[62]],rounds_cum_time[62],1),"."))</f>
        <v>14.</v>
      </c>
      <c r="BT19" s="11" t="str">
        <f>IF(ISBLANK(laps_times[[#This Row],[63]]),"DNF",CONCATENATE(RANK(rounds_cum_time[[#This Row],[63]],rounds_cum_time[63],1),"."))</f>
        <v>14.</v>
      </c>
    </row>
    <row r="20" spans="2:72" x14ac:dyDescent="0.2">
      <c r="B20" s="5">
        <v>15</v>
      </c>
      <c r="C20" s="20">
        <v>16</v>
      </c>
      <c r="D20" s="1" t="s">
        <v>26</v>
      </c>
      <c r="E20" s="3">
        <v>1974</v>
      </c>
      <c r="F20" s="3" t="s">
        <v>1</v>
      </c>
      <c r="G20" s="3">
        <v>9</v>
      </c>
      <c r="H20" s="1" t="s">
        <v>27</v>
      </c>
      <c r="I20" s="7">
        <v>0.12760289351851853</v>
      </c>
      <c r="J20" s="11" t="str">
        <f>IF(ISBLANK(laps_times[[#This Row],[1]]),"DNF",CONCATENATE(RANK(rounds_cum_time[[#This Row],[1]],rounds_cum_time[1],1),"."))</f>
        <v>27.</v>
      </c>
      <c r="K20" s="11" t="str">
        <f>IF(ISBLANK(laps_times[[#This Row],[2]]),"DNF",CONCATENATE(RANK(rounds_cum_time[[#This Row],[2]],rounds_cum_time[2],1),"."))</f>
        <v>25.</v>
      </c>
      <c r="L20" s="11" t="str">
        <f>IF(ISBLANK(laps_times[[#This Row],[3]]),"DNF",CONCATENATE(RANK(rounds_cum_time[[#This Row],[3]],rounds_cum_time[3],1),"."))</f>
        <v>25.</v>
      </c>
      <c r="M20" s="11" t="str">
        <f>IF(ISBLANK(laps_times[[#This Row],[4]]),"DNF",CONCATENATE(RANK(rounds_cum_time[[#This Row],[4]],rounds_cum_time[4],1),"."))</f>
        <v>24.</v>
      </c>
      <c r="N20" s="11" t="str">
        <f>IF(ISBLANK(laps_times[[#This Row],[5]]),"DNF",CONCATENATE(RANK(rounds_cum_time[[#This Row],[5]],rounds_cum_time[5],1),"."))</f>
        <v>24.</v>
      </c>
      <c r="O20" s="11" t="str">
        <f>IF(ISBLANK(laps_times[[#This Row],[6]]),"DNF",CONCATENATE(RANK(rounds_cum_time[[#This Row],[6]],rounds_cum_time[6],1),"."))</f>
        <v>24.</v>
      </c>
      <c r="P20" s="11" t="str">
        <f>IF(ISBLANK(laps_times[[#This Row],[7]]),"DNF",CONCATENATE(RANK(rounds_cum_time[[#This Row],[7]],rounds_cum_time[7],1),"."))</f>
        <v>25.</v>
      </c>
      <c r="Q20" s="11" t="str">
        <f>IF(ISBLANK(laps_times[[#This Row],[8]]),"DNF",CONCATENATE(RANK(rounds_cum_time[[#This Row],[8]],rounds_cum_time[8],1),"."))</f>
        <v>24.</v>
      </c>
      <c r="R20" s="11" t="str">
        <f>IF(ISBLANK(laps_times[[#This Row],[9]]),"DNF",CONCATENATE(RANK(rounds_cum_time[[#This Row],[9]],rounds_cum_time[9],1),"."))</f>
        <v>24.</v>
      </c>
      <c r="S20" s="11" t="str">
        <f>IF(ISBLANK(laps_times[[#This Row],[10]]),"DNF",CONCATENATE(RANK(rounds_cum_time[[#This Row],[10]],rounds_cum_time[10],1),"."))</f>
        <v>22.</v>
      </c>
      <c r="T20" s="11" t="str">
        <f>IF(ISBLANK(laps_times[[#This Row],[11]]),"DNF",CONCATENATE(RANK(rounds_cum_time[[#This Row],[11]],rounds_cum_time[11],1),"."))</f>
        <v>23.</v>
      </c>
      <c r="U20" s="11" t="str">
        <f>IF(ISBLANK(laps_times[[#This Row],[12]]),"DNF",CONCATENATE(RANK(rounds_cum_time[[#This Row],[12]],rounds_cum_time[12],1),"."))</f>
        <v>22.</v>
      </c>
      <c r="V20" s="11" t="str">
        <f>IF(ISBLANK(laps_times[[#This Row],[13]]),"DNF",CONCATENATE(RANK(rounds_cum_time[[#This Row],[13]],rounds_cum_time[13],1),"."))</f>
        <v>22.</v>
      </c>
      <c r="W20" s="11" t="str">
        <f>IF(ISBLANK(laps_times[[#This Row],[14]]),"DNF",CONCATENATE(RANK(rounds_cum_time[[#This Row],[14]],rounds_cum_time[14],1),"."))</f>
        <v>22.</v>
      </c>
      <c r="X20" s="11" t="str">
        <f>IF(ISBLANK(laps_times[[#This Row],[15]]),"DNF",CONCATENATE(RANK(rounds_cum_time[[#This Row],[15]],rounds_cum_time[15],1),"."))</f>
        <v>22.</v>
      </c>
      <c r="Y20" s="11" t="str">
        <f>IF(ISBLANK(laps_times[[#This Row],[16]]),"DNF",CONCATENATE(RANK(rounds_cum_time[[#This Row],[16]],rounds_cum_time[16],1),"."))</f>
        <v>22.</v>
      </c>
      <c r="Z20" s="11" t="str">
        <f>IF(ISBLANK(laps_times[[#This Row],[17]]),"DNF",CONCATENATE(RANK(rounds_cum_time[[#This Row],[17]],rounds_cum_time[17],1),"."))</f>
        <v>22.</v>
      </c>
      <c r="AA20" s="11" t="str">
        <f>IF(ISBLANK(laps_times[[#This Row],[18]]),"DNF",CONCATENATE(RANK(rounds_cum_time[[#This Row],[18]],rounds_cum_time[18],1),"."))</f>
        <v>21.</v>
      </c>
      <c r="AB20" s="11" t="str">
        <f>IF(ISBLANK(laps_times[[#This Row],[19]]),"DNF",CONCATENATE(RANK(rounds_cum_time[[#This Row],[19]],rounds_cum_time[19],1),"."))</f>
        <v>21.</v>
      </c>
      <c r="AC20" s="11" t="str">
        <f>IF(ISBLANK(laps_times[[#This Row],[20]]),"DNF",CONCATENATE(RANK(rounds_cum_time[[#This Row],[20]],rounds_cum_time[20],1),"."))</f>
        <v>21.</v>
      </c>
      <c r="AD20" s="11" t="str">
        <f>IF(ISBLANK(laps_times[[#This Row],[21]]),"DNF",CONCATENATE(RANK(rounds_cum_time[[#This Row],[21]],rounds_cum_time[21],1),"."))</f>
        <v>21.</v>
      </c>
      <c r="AE20" s="11" t="str">
        <f>IF(ISBLANK(laps_times[[#This Row],[22]]),"DNF",CONCATENATE(RANK(rounds_cum_time[[#This Row],[22]],rounds_cum_time[22],1),"."))</f>
        <v>23.</v>
      </c>
      <c r="AF20" s="11" t="str">
        <f>IF(ISBLANK(laps_times[[#This Row],[23]]),"DNF",CONCATENATE(RANK(rounds_cum_time[[#This Row],[23]],rounds_cum_time[23],1),"."))</f>
        <v>22.</v>
      </c>
      <c r="AG20" s="11" t="str">
        <f>IF(ISBLANK(laps_times[[#This Row],[24]]),"DNF",CONCATENATE(RANK(rounds_cum_time[[#This Row],[24]],rounds_cum_time[24],1),"."))</f>
        <v>21.</v>
      </c>
      <c r="AH20" s="11" t="str">
        <f>IF(ISBLANK(laps_times[[#This Row],[25]]),"DNF",CONCATENATE(RANK(rounds_cum_time[[#This Row],[25]],rounds_cum_time[25],1),"."))</f>
        <v>21.</v>
      </c>
      <c r="AI20" s="11" t="str">
        <f>IF(ISBLANK(laps_times[[#This Row],[26]]),"DNF",CONCATENATE(RANK(rounds_cum_time[[#This Row],[26]],rounds_cum_time[26],1),"."))</f>
        <v>21.</v>
      </c>
      <c r="AJ20" s="11" t="str">
        <f>IF(ISBLANK(laps_times[[#This Row],[27]]),"DNF",CONCATENATE(RANK(rounds_cum_time[[#This Row],[27]],rounds_cum_time[27],1),"."))</f>
        <v>21.</v>
      </c>
      <c r="AK20" s="11" t="str">
        <f>IF(ISBLANK(laps_times[[#This Row],[28]]),"DNF",CONCATENATE(RANK(rounds_cum_time[[#This Row],[28]],rounds_cum_time[28],1),"."))</f>
        <v>21.</v>
      </c>
      <c r="AL20" s="11" t="str">
        <f>IF(ISBLANK(laps_times[[#This Row],[29]]),"DNF",CONCATENATE(RANK(rounds_cum_time[[#This Row],[29]],rounds_cum_time[29],1),"."))</f>
        <v>21.</v>
      </c>
      <c r="AM20" s="11" t="str">
        <f>IF(ISBLANK(laps_times[[#This Row],[30]]),"DNF",CONCATENATE(RANK(rounds_cum_time[[#This Row],[30]],rounds_cum_time[30],1),"."))</f>
        <v>21.</v>
      </c>
      <c r="AN20" s="11" t="str">
        <f>IF(ISBLANK(laps_times[[#This Row],[31]]),"DNF",CONCATENATE(RANK(rounds_cum_time[[#This Row],[31]],rounds_cum_time[31],1),"."))</f>
        <v>21.</v>
      </c>
      <c r="AO20" s="11" t="str">
        <f>IF(ISBLANK(laps_times[[#This Row],[32]]),"DNF",CONCATENATE(RANK(rounds_cum_time[[#This Row],[32]],rounds_cum_time[32],1),"."))</f>
        <v>21.</v>
      </c>
      <c r="AP20" s="11" t="str">
        <f>IF(ISBLANK(laps_times[[#This Row],[33]]),"DNF",CONCATENATE(RANK(rounds_cum_time[[#This Row],[33]],rounds_cum_time[33],1),"."))</f>
        <v>21.</v>
      </c>
      <c r="AQ20" s="11" t="str">
        <f>IF(ISBLANK(laps_times[[#This Row],[34]]),"DNF",CONCATENATE(RANK(rounds_cum_time[[#This Row],[34]],rounds_cum_time[34],1),"."))</f>
        <v>21.</v>
      </c>
      <c r="AR20" s="11" t="str">
        <f>IF(ISBLANK(laps_times[[#This Row],[35]]),"DNF",CONCATENATE(RANK(rounds_cum_time[[#This Row],[35]],rounds_cum_time[35],1),"."))</f>
        <v>21.</v>
      </c>
      <c r="AS20" s="11" t="str">
        <f>IF(ISBLANK(laps_times[[#This Row],[36]]),"DNF",CONCATENATE(RANK(rounds_cum_time[[#This Row],[36]],rounds_cum_time[36],1),"."))</f>
        <v>20.</v>
      </c>
      <c r="AT20" s="11" t="str">
        <f>IF(ISBLANK(laps_times[[#This Row],[37]]),"DNF",CONCATENATE(RANK(rounds_cum_time[[#This Row],[37]],rounds_cum_time[37],1),"."))</f>
        <v>20.</v>
      </c>
      <c r="AU20" s="11" t="str">
        <f>IF(ISBLANK(laps_times[[#This Row],[38]]),"DNF",CONCATENATE(RANK(rounds_cum_time[[#This Row],[38]],rounds_cum_time[38],1),"."))</f>
        <v>20.</v>
      </c>
      <c r="AV20" s="11" t="str">
        <f>IF(ISBLANK(laps_times[[#This Row],[39]]),"DNF",CONCATENATE(RANK(rounds_cum_time[[#This Row],[39]],rounds_cum_time[39],1),"."))</f>
        <v>20.</v>
      </c>
      <c r="AW20" s="11" t="str">
        <f>IF(ISBLANK(laps_times[[#This Row],[40]]),"DNF",CONCATENATE(RANK(rounds_cum_time[[#This Row],[40]],rounds_cum_time[40],1),"."))</f>
        <v>20.</v>
      </c>
      <c r="AX20" s="11" t="str">
        <f>IF(ISBLANK(laps_times[[#This Row],[41]]),"DNF",CONCATENATE(RANK(rounds_cum_time[[#This Row],[41]],rounds_cum_time[41],1),"."))</f>
        <v>20.</v>
      </c>
      <c r="AY20" s="11" t="str">
        <f>IF(ISBLANK(laps_times[[#This Row],[42]]),"DNF",CONCATENATE(RANK(rounds_cum_time[[#This Row],[42]],rounds_cum_time[42],1),"."))</f>
        <v>20.</v>
      </c>
      <c r="AZ20" s="11" t="str">
        <f>IF(ISBLANK(laps_times[[#This Row],[43]]),"DNF",CONCATENATE(RANK(rounds_cum_time[[#This Row],[43]],rounds_cum_time[43],1),"."))</f>
        <v>19.</v>
      </c>
      <c r="BA20" s="11" t="str">
        <f>IF(ISBLANK(laps_times[[#This Row],[44]]),"DNF",CONCATENATE(RANK(rounds_cum_time[[#This Row],[44]],rounds_cum_time[44],1),"."))</f>
        <v>19.</v>
      </c>
      <c r="BB20" s="11" t="str">
        <f>IF(ISBLANK(laps_times[[#This Row],[45]]),"DNF",CONCATENATE(RANK(rounds_cum_time[[#This Row],[45]],rounds_cum_time[45],1),"."))</f>
        <v>19.</v>
      </c>
      <c r="BC20" s="11" t="str">
        <f>IF(ISBLANK(laps_times[[#This Row],[46]]),"DNF",CONCATENATE(RANK(rounds_cum_time[[#This Row],[46]],rounds_cum_time[46],1),"."))</f>
        <v>19.</v>
      </c>
      <c r="BD20" s="11" t="str">
        <f>IF(ISBLANK(laps_times[[#This Row],[47]]),"DNF",CONCATENATE(RANK(rounds_cum_time[[#This Row],[47]],rounds_cum_time[47],1),"."))</f>
        <v>19.</v>
      </c>
      <c r="BE20" s="11" t="str">
        <f>IF(ISBLANK(laps_times[[#This Row],[48]]),"DNF",CONCATENATE(RANK(rounds_cum_time[[#This Row],[48]],rounds_cum_time[48],1),"."))</f>
        <v>19.</v>
      </c>
      <c r="BF20" s="11" t="str">
        <f>IF(ISBLANK(laps_times[[#This Row],[49]]),"DNF",CONCATENATE(RANK(rounds_cum_time[[#This Row],[49]],rounds_cum_time[49],1),"."))</f>
        <v>19.</v>
      </c>
      <c r="BG20" s="11" t="str">
        <f>IF(ISBLANK(laps_times[[#This Row],[50]]),"DNF",CONCATENATE(RANK(rounds_cum_time[[#This Row],[50]],rounds_cum_time[50],1),"."))</f>
        <v>19.</v>
      </c>
      <c r="BH20" s="11" t="str">
        <f>IF(ISBLANK(laps_times[[#This Row],[51]]),"DNF",CONCATENATE(RANK(rounds_cum_time[[#This Row],[51]],rounds_cum_time[51],1),"."))</f>
        <v>18.</v>
      </c>
      <c r="BI20" s="11" t="str">
        <f>IF(ISBLANK(laps_times[[#This Row],[52]]),"DNF",CONCATENATE(RANK(rounds_cum_time[[#This Row],[52]],rounds_cum_time[52],1),"."))</f>
        <v>17.</v>
      </c>
      <c r="BJ20" s="11" t="str">
        <f>IF(ISBLANK(laps_times[[#This Row],[53]]),"DNF",CONCATENATE(RANK(rounds_cum_time[[#This Row],[53]],rounds_cum_time[53],1),"."))</f>
        <v>17.</v>
      </c>
      <c r="BK20" s="11" t="str">
        <f>IF(ISBLANK(laps_times[[#This Row],[54]]),"DNF",CONCATENATE(RANK(rounds_cum_time[[#This Row],[54]],rounds_cum_time[54],1),"."))</f>
        <v>17.</v>
      </c>
      <c r="BL20" s="11" t="str">
        <f>IF(ISBLANK(laps_times[[#This Row],[55]]),"DNF",CONCATENATE(RANK(rounds_cum_time[[#This Row],[55]],rounds_cum_time[55],1),"."))</f>
        <v>17.</v>
      </c>
      <c r="BM20" s="11" t="str">
        <f>IF(ISBLANK(laps_times[[#This Row],[56]]),"DNF",CONCATENATE(RANK(rounds_cum_time[[#This Row],[56]],rounds_cum_time[56],1),"."))</f>
        <v>16.</v>
      </c>
      <c r="BN20" s="11" t="str">
        <f>IF(ISBLANK(laps_times[[#This Row],[57]]),"DNF",CONCATENATE(RANK(rounds_cum_time[[#This Row],[57]],rounds_cum_time[57],1),"."))</f>
        <v>15.</v>
      </c>
      <c r="BO20" s="11" t="str">
        <f>IF(ISBLANK(laps_times[[#This Row],[58]]),"DNF",CONCATENATE(RANK(rounds_cum_time[[#This Row],[58]],rounds_cum_time[58],1),"."))</f>
        <v>15.</v>
      </c>
      <c r="BP20" s="11" t="str">
        <f>IF(ISBLANK(laps_times[[#This Row],[59]]),"DNF",CONCATENATE(RANK(rounds_cum_time[[#This Row],[59]],rounds_cum_time[59],1),"."))</f>
        <v>15.</v>
      </c>
      <c r="BQ20" s="11" t="str">
        <f>IF(ISBLANK(laps_times[[#This Row],[60]]),"DNF",CONCATENATE(RANK(rounds_cum_time[[#This Row],[60]],rounds_cum_time[60],1),"."))</f>
        <v>15.</v>
      </c>
      <c r="BR20" s="11" t="str">
        <f>IF(ISBLANK(laps_times[[#This Row],[61]]),"DNF",CONCATENATE(RANK(rounds_cum_time[[#This Row],[61]],rounds_cum_time[61],1),"."))</f>
        <v>15.</v>
      </c>
      <c r="BS20" s="11" t="str">
        <f>IF(ISBLANK(laps_times[[#This Row],[62]]),"DNF",CONCATENATE(RANK(rounds_cum_time[[#This Row],[62]],rounds_cum_time[62],1),"."))</f>
        <v>15.</v>
      </c>
      <c r="BT20" s="11" t="str">
        <f>IF(ISBLANK(laps_times[[#This Row],[63]]),"DNF",CONCATENATE(RANK(rounds_cum_time[[#This Row],[63]],rounds_cum_time[63],1),"."))</f>
        <v>15.</v>
      </c>
    </row>
    <row r="21" spans="2:72" x14ac:dyDescent="0.2">
      <c r="B21" s="5">
        <v>16</v>
      </c>
      <c r="C21" s="20">
        <v>133</v>
      </c>
      <c r="D21" s="1" t="s">
        <v>28</v>
      </c>
      <c r="E21" s="3">
        <v>1969</v>
      </c>
      <c r="F21" s="3" t="s">
        <v>1</v>
      </c>
      <c r="G21" s="3">
        <v>10</v>
      </c>
      <c r="H21" s="1" t="s">
        <v>29</v>
      </c>
      <c r="I21" s="7">
        <v>0.12926550925925925</v>
      </c>
      <c r="J21" s="11" t="str">
        <f>IF(ISBLANK(laps_times[[#This Row],[1]]),"DNF",CONCATENATE(RANK(rounds_cum_time[[#This Row],[1]],rounds_cum_time[1],1),"."))</f>
        <v>13.</v>
      </c>
      <c r="K21" s="11" t="str">
        <f>IF(ISBLANK(laps_times[[#This Row],[2]]),"DNF",CONCATENATE(RANK(rounds_cum_time[[#This Row],[2]],rounds_cum_time[2],1),"."))</f>
        <v>15.</v>
      </c>
      <c r="L21" s="11" t="str">
        <f>IF(ISBLANK(laps_times[[#This Row],[3]]),"DNF",CONCATENATE(RANK(rounds_cum_time[[#This Row],[3]],rounds_cum_time[3],1),"."))</f>
        <v>15.</v>
      </c>
      <c r="M21" s="11" t="str">
        <f>IF(ISBLANK(laps_times[[#This Row],[4]]),"DNF",CONCATENATE(RANK(rounds_cum_time[[#This Row],[4]],rounds_cum_time[4],1),"."))</f>
        <v>15.</v>
      </c>
      <c r="N21" s="11" t="str">
        <f>IF(ISBLANK(laps_times[[#This Row],[5]]),"DNF",CONCATENATE(RANK(rounds_cum_time[[#This Row],[5]],rounds_cum_time[5],1),"."))</f>
        <v>14.</v>
      </c>
      <c r="O21" s="11" t="str">
        <f>IF(ISBLANK(laps_times[[#This Row],[6]]),"DNF",CONCATENATE(RANK(rounds_cum_time[[#This Row],[6]],rounds_cum_time[6],1),"."))</f>
        <v>15.</v>
      </c>
      <c r="P21" s="11" t="str">
        <f>IF(ISBLANK(laps_times[[#This Row],[7]]),"DNF",CONCATENATE(RANK(rounds_cum_time[[#This Row],[7]],rounds_cum_time[7],1),"."))</f>
        <v>15.</v>
      </c>
      <c r="Q21" s="11" t="str">
        <f>IF(ISBLANK(laps_times[[#This Row],[8]]),"DNF",CONCATENATE(RANK(rounds_cum_time[[#This Row],[8]],rounds_cum_time[8],1),"."))</f>
        <v>16.</v>
      </c>
      <c r="R21" s="11" t="str">
        <f>IF(ISBLANK(laps_times[[#This Row],[9]]),"DNF",CONCATENATE(RANK(rounds_cum_time[[#This Row],[9]],rounds_cum_time[9],1),"."))</f>
        <v>16.</v>
      </c>
      <c r="S21" s="11" t="str">
        <f>IF(ISBLANK(laps_times[[#This Row],[10]]),"DNF",CONCATENATE(RANK(rounds_cum_time[[#This Row],[10]],rounds_cum_time[10],1),"."))</f>
        <v>16.</v>
      </c>
      <c r="T21" s="11" t="str">
        <f>IF(ISBLANK(laps_times[[#This Row],[11]]),"DNF",CONCATENATE(RANK(rounds_cum_time[[#This Row],[11]],rounds_cum_time[11],1),"."))</f>
        <v>17.</v>
      </c>
      <c r="U21" s="11" t="str">
        <f>IF(ISBLANK(laps_times[[#This Row],[12]]),"DNF",CONCATENATE(RANK(rounds_cum_time[[#This Row],[12]],rounds_cum_time[12],1),"."))</f>
        <v>19.</v>
      </c>
      <c r="V21" s="11" t="str">
        <f>IF(ISBLANK(laps_times[[#This Row],[13]]),"DNF",CONCATENATE(RANK(rounds_cum_time[[#This Row],[13]],rounds_cum_time[13],1),"."))</f>
        <v>19.</v>
      </c>
      <c r="W21" s="11" t="str">
        <f>IF(ISBLANK(laps_times[[#This Row],[14]]),"DNF",CONCATENATE(RANK(rounds_cum_time[[#This Row],[14]],rounds_cum_time[14],1),"."))</f>
        <v>19.</v>
      </c>
      <c r="X21" s="11" t="str">
        <f>IF(ISBLANK(laps_times[[#This Row],[15]]),"DNF",CONCATENATE(RANK(rounds_cum_time[[#This Row],[15]],rounds_cum_time[15],1),"."))</f>
        <v>19.</v>
      </c>
      <c r="Y21" s="11" t="str">
        <f>IF(ISBLANK(laps_times[[#This Row],[16]]),"DNF",CONCATENATE(RANK(rounds_cum_time[[#This Row],[16]],rounds_cum_time[16],1),"."))</f>
        <v>19.</v>
      </c>
      <c r="Z21" s="11" t="str">
        <f>IF(ISBLANK(laps_times[[#This Row],[17]]),"DNF",CONCATENATE(RANK(rounds_cum_time[[#This Row],[17]],rounds_cum_time[17],1),"."))</f>
        <v>19.</v>
      </c>
      <c r="AA21" s="11" t="str">
        <f>IF(ISBLANK(laps_times[[#This Row],[18]]),"DNF",CONCATENATE(RANK(rounds_cum_time[[#This Row],[18]],rounds_cum_time[18],1),"."))</f>
        <v>19.</v>
      </c>
      <c r="AB21" s="11" t="str">
        <f>IF(ISBLANK(laps_times[[#This Row],[19]]),"DNF",CONCATENATE(RANK(rounds_cum_time[[#This Row],[19]],rounds_cum_time[19],1),"."))</f>
        <v>16.</v>
      </c>
      <c r="AC21" s="11" t="str">
        <f>IF(ISBLANK(laps_times[[#This Row],[20]]),"DNF",CONCATENATE(RANK(rounds_cum_time[[#This Row],[20]],rounds_cum_time[20],1),"."))</f>
        <v>15.</v>
      </c>
      <c r="AD21" s="11" t="str">
        <f>IF(ISBLANK(laps_times[[#This Row],[21]]),"DNF",CONCATENATE(RANK(rounds_cum_time[[#This Row],[21]],rounds_cum_time[21],1),"."))</f>
        <v>16.</v>
      </c>
      <c r="AE21" s="11" t="str">
        <f>IF(ISBLANK(laps_times[[#This Row],[22]]),"DNF",CONCATENATE(RANK(rounds_cum_time[[#This Row],[22]],rounds_cum_time[22],1),"."))</f>
        <v>16.</v>
      </c>
      <c r="AF21" s="11" t="str">
        <f>IF(ISBLANK(laps_times[[#This Row],[23]]),"DNF",CONCATENATE(RANK(rounds_cum_time[[#This Row],[23]],rounds_cum_time[23],1),"."))</f>
        <v>18.</v>
      </c>
      <c r="AG21" s="11" t="str">
        <f>IF(ISBLANK(laps_times[[#This Row],[24]]),"DNF",CONCATENATE(RANK(rounds_cum_time[[#This Row],[24]],rounds_cum_time[24],1),"."))</f>
        <v>18.</v>
      </c>
      <c r="AH21" s="11" t="str">
        <f>IF(ISBLANK(laps_times[[#This Row],[25]]),"DNF",CONCATENATE(RANK(rounds_cum_time[[#This Row],[25]],rounds_cum_time[25],1),"."))</f>
        <v>18.</v>
      </c>
      <c r="AI21" s="11" t="str">
        <f>IF(ISBLANK(laps_times[[#This Row],[26]]),"DNF",CONCATENATE(RANK(rounds_cum_time[[#This Row],[26]],rounds_cum_time[26],1),"."))</f>
        <v>18.</v>
      </c>
      <c r="AJ21" s="11" t="str">
        <f>IF(ISBLANK(laps_times[[#This Row],[27]]),"DNF",CONCATENATE(RANK(rounds_cum_time[[#This Row],[27]],rounds_cum_time[27],1),"."))</f>
        <v>18.</v>
      </c>
      <c r="AK21" s="11" t="str">
        <f>IF(ISBLANK(laps_times[[#This Row],[28]]),"DNF",CONCATENATE(RANK(rounds_cum_time[[#This Row],[28]],rounds_cum_time[28],1),"."))</f>
        <v>18.</v>
      </c>
      <c r="AL21" s="11" t="str">
        <f>IF(ISBLANK(laps_times[[#This Row],[29]]),"DNF",CONCATENATE(RANK(rounds_cum_time[[#This Row],[29]],rounds_cum_time[29],1),"."))</f>
        <v>18.</v>
      </c>
      <c r="AM21" s="11" t="str">
        <f>IF(ISBLANK(laps_times[[#This Row],[30]]),"DNF",CONCATENATE(RANK(rounds_cum_time[[#This Row],[30]],rounds_cum_time[30],1),"."))</f>
        <v>18.</v>
      </c>
      <c r="AN21" s="11" t="str">
        <f>IF(ISBLANK(laps_times[[#This Row],[31]]),"DNF",CONCATENATE(RANK(rounds_cum_time[[#This Row],[31]],rounds_cum_time[31],1),"."))</f>
        <v>18.</v>
      </c>
      <c r="AO21" s="11" t="str">
        <f>IF(ISBLANK(laps_times[[#This Row],[32]]),"DNF",CONCATENATE(RANK(rounds_cum_time[[#This Row],[32]],rounds_cum_time[32],1),"."))</f>
        <v>18.</v>
      </c>
      <c r="AP21" s="11" t="str">
        <f>IF(ISBLANK(laps_times[[#This Row],[33]]),"DNF",CONCATENATE(RANK(rounds_cum_time[[#This Row],[33]],rounds_cum_time[33],1),"."))</f>
        <v>18.</v>
      </c>
      <c r="AQ21" s="11" t="str">
        <f>IF(ISBLANK(laps_times[[#This Row],[34]]),"DNF",CONCATENATE(RANK(rounds_cum_time[[#This Row],[34]],rounds_cum_time[34],1),"."))</f>
        <v>18.</v>
      </c>
      <c r="AR21" s="11" t="str">
        <f>IF(ISBLANK(laps_times[[#This Row],[35]]),"DNF",CONCATENATE(RANK(rounds_cum_time[[#This Row],[35]],rounds_cum_time[35],1),"."))</f>
        <v>18.</v>
      </c>
      <c r="AS21" s="11" t="str">
        <f>IF(ISBLANK(laps_times[[#This Row],[36]]),"DNF",CONCATENATE(RANK(rounds_cum_time[[#This Row],[36]],rounds_cum_time[36],1),"."))</f>
        <v>18.</v>
      </c>
      <c r="AT21" s="11" t="str">
        <f>IF(ISBLANK(laps_times[[#This Row],[37]]),"DNF",CONCATENATE(RANK(rounds_cum_time[[#This Row],[37]],rounds_cum_time[37],1),"."))</f>
        <v>18.</v>
      </c>
      <c r="AU21" s="11" t="str">
        <f>IF(ISBLANK(laps_times[[#This Row],[38]]),"DNF",CONCATENATE(RANK(rounds_cum_time[[#This Row],[38]],rounds_cum_time[38],1),"."))</f>
        <v>18.</v>
      </c>
      <c r="AV21" s="11" t="str">
        <f>IF(ISBLANK(laps_times[[#This Row],[39]]),"DNF",CONCATENATE(RANK(rounds_cum_time[[#This Row],[39]],rounds_cum_time[39],1),"."))</f>
        <v>18.</v>
      </c>
      <c r="AW21" s="11" t="str">
        <f>IF(ISBLANK(laps_times[[#This Row],[40]]),"DNF",CONCATENATE(RANK(rounds_cum_time[[#This Row],[40]],rounds_cum_time[40],1),"."))</f>
        <v>18.</v>
      </c>
      <c r="AX21" s="11" t="str">
        <f>IF(ISBLANK(laps_times[[#This Row],[41]]),"DNF",CONCATENATE(RANK(rounds_cum_time[[#This Row],[41]],rounds_cum_time[41],1),"."))</f>
        <v>18.</v>
      </c>
      <c r="AY21" s="11" t="str">
        <f>IF(ISBLANK(laps_times[[#This Row],[42]]),"DNF",CONCATENATE(RANK(rounds_cum_time[[#This Row],[42]],rounds_cum_time[42],1),"."))</f>
        <v>18.</v>
      </c>
      <c r="AZ21" s="11" t="str">
        <f>IF(ISBLANK(laps_times[[#This Row],[43]]),"DNF",CONCATENATE(RANK(rounds_cum_time[[#This Row],[43]],rounds_cum_time[43],1),"."))</f>
        <v>18.</v>
      </c>
      <c r="BA21" s="11" t="str">
        <f>IF(ISBLANK(laps_times[[#This Row],[44]]),"DNF",CONCATENATE(RANK(rounds_cum_time[[#This Row],[44]],rounds_cum_time[44],1),"."))</f>
        <v>18.</v>
      </c>
      <c r="BB21" s="11" t="str">
        <f>IF(ISBLANK(laps_times[[#This Row],[45]]),"DNF",CONCATENATE(RANK(rounds_cum_time[[#This Row],[45]],rounds_cum_time[45],1),"."))</f>
        <v>18.</v>
      </c>
      <c r="BC21" s="11" t="str">
        <f>IF(ISBLANK(laps_times[[#This Row],[46]]),"DNF",CONCATENATE(RANK(rounds_cum_time[[#This Row],[46]],rounds_cum_time[46],1),"."))</f>
        <v>18.</v>
      </c>
      <c r="BD21" s="11" t="str">
        <f>IF(ISBLANK(laps_times[[#This Row],[47]]),"DNF",CONCATENATE(RANK(rounds_cum_time[[#This Row],[47]],rounds_cum_time[47],1),"."))</f>
        <v>17.</v>
      </c>
      <c r="BE21" s="11" t="str">
        <f>IF(ISBLANK(laps_times[[#This Row],[48]]),"DNF",CONCATENATE(RANK(rounds_cum_time[[#This Row],[48]],rounds_cum_time[48],1),"."))</f>
        <v>17.</v>
      </c>
      <c r="BF21" s="11" t="str">
        <f>IF(ISBLANK(laps_times[[#This Row],[49]]),"DNF",CONCATENATE(RANK(rounds_cum_time[[#This Row],[49]],rounds_cum_time[49],1),"."))</f>
        <v>17.</v>
      </c>
      <c r="BG21" s="11" t="str">
        <f>IF(ISBLANK(laps_times[[#This Row],[50]]),"DNF",CONCATENATE(RANK(rounds_cum_time[[#This Row],[50]],rounds_cum_time[50],1),"."))</f>
        <v>16.</v>
      </c>
      <c r="BH21" s="11" t="str">
        <f>IF(ISBLANK(laps_times[[#This Row],[51]]),"DNF",CONCATENATE(RANK(rounds_cum_time[[#This Row],[51]],rounds_cum_time[51],1),"."))</f>
        <v>16.</v>
      </c>
      <c r="BI21" s="11" t="str">
        <f>IF(ISBLANK(laps_times[[#This Row],[52]]),"DNF",CONCATENATE(RANK(rounds_cum_time[[#This Row],[52]],rounds_cum_time[52],1),"."))</f>
        <v>16.</v>
      </c>
      <c r="BJ21" s="11" t="str">
        <f>IF(ISBLANK(laps_times[[#This Row],[53]]),"DNF",CONCATENATE(RANK(rounds_cum_time[[#This Row],[53]],rounds_cum_time[53],1),"."))</f>
        <v>16.</v>
      </c>
      <c r="BK21" s="11" t="str">
        <f>IF(ISBLANK(laps_times[[#This Row],[54]]),"DNF",CONCATENATE(RANK(rounds_cum_time[[#This Row],[54]],rounds_cum_time[54],1),"."))</f>
        <v>16.</v>
      </c>
      <c r="BL21" s="11" t="str">
        <f>IF(ISBLANK(laps_times[[#This Row],[55]]),"DNF",CONCATENATE(RANK(rounds_cum_time[[#This Row],[55]],rounds_cum_time[55],1),"."))</f>
        <v>16.</v>
      </c>
      <c r="BM21" s="11" t="str">
        <f>IF(ISBLANK(laps_times[[#This Row],[56]]),"DNF",CONCATENATE(RANK(rounds_cum_time[[#This Row],[56]],rounds_cum_time[56],1),"."))</f>
        <v>17.</v>
      </c>
      <c r="BN21" s="11" t="str">
        <f>IF(ISBLANK(laps_times[[#This Row],[57]]),"DNF",CONCATENATE(RANK(rounds_cum_time[[#This Row],[57]],rounds_cum_time[57],1),"."))</f>
        <v>16.</v>
      </c>
      <c r="BO21" s="11" t="str">
        <f>IF(ISBLANK(laps_times[[#This Row],[58]]),"DNF",CONCATENATE(RANK(rounds_cum_time[[#This Row],[58]],rounds_cum_time[58],1),"."))</f>
        <v>16.</v>
      </c>
      <c r="BP21" s="11" t="str">
        <f>IF(ISBLANK(laps_times[[#This Row],[59]]),"DNF",CONCATENATE(RANK(rounds_cum_time[[#This Row],[59]],rounds_cum_time[59],1),"."))</f>
        <v>16.</v>
      </c>
      <c r="BQ21" s="11" t="str">
        <f>IF(ISBLANK(laps_times[[#This Row],[60]]),"DNF",CONCATENATE(RANK(rounds_cum_time[[#This Row],[60]],rounds_cum_time[60],1),"."))</f>
        <v>16.</v>
      </c>
      <c r="BR21" s="11" t="str">
        <f>IF(ISBLANK(laps_times[[#This Row],[61]]),"DNF",CONCATENATE(RANK(rounds_cum_time[[#This Row],[61]],rounds_cum_time[61],1),"."))</f>
        <v>16.</v>
      </c>
      <c r="BS21" s="11" t="str">
        <f>IF(ISBLANK(laps_times[[#This Row],[62]]),"DNF",CONCATENATE(RANK(rounds_cum_time[[#This Row],[62]],rounds_cum_time[62],1),"."))</f>
        <v>16.</v>
      </c>
      <c r="BT21" s="11" t="str">
        <f>IF(ISBLANK(laps_times[[#This Row],[63]]),"DNF",CONCATENATE(RANK(rounds_cum_time[[#This Row],[63]],rounds_cum_time[63],1),"."))</f>
        <v>16.</v>
      </c>
    </row>
    <row r="22" spans="2:72" x14ac:dyDescent="0.2">
      <c r="B22" s="5">
        <v>17</v>
      </c>
      <c r="C22" s="20">
        <v>52</v>
      </c>
      <c r="D22" s="1" t="s">
        <v>30</v>
      </c>
      <c r="E22" s="3">
        <v>1975</v>
      </c>
      <c r="F22" s="3" t="s">
        <v>8</v>
      </c>
      <c r="G22" s="3">
        <v>6</v>
      </c>
      <c r="H22" s="1" t="s">
        <v>31</v>
      </c>
      <c r="I22" s="7">
        <v>0.13037766203703705</v>
      </c>
      <c r="J22" s="11" t="str">
        <f>IF(ISBLANK(laps_times[[#This Row],[1]]),"DNF",CONCATENATE(RANK(rounds_cum_time[[#This Row],[1]],rounds_cum_time[1],1),"."))</f>
        <v>14.</v>
      </c>
      <c r="K22" s="11" t="str">
        <f>IF(ISBLANK(laps_times[[#This Row],[2]]),"DNF",CONCATENATE(RANK(rounds_cum_time[[#This Row],[2]],rounds_cum_time[2],1),"."))</f>
        <v>16.</v>
      </c>
      <c r="L22" s="11" t="str">
        <f>IF(ISBLANK(laps_times[[#This Row],[3]]),"DNF",CONCATENATE(RANK(rounds_cum_time[[#This Row],[3]],rounds_cum_time[3],1),"."))</f>
        <v>16.</v>
      </c>
      <c r="M22" s="11" t="str">
        <f>IF(ISBLANK(laps_times[[#This Row],[4]]),"DNF",CONCATENATE(RANK(rounds_cum_time[[#This Row],[4]],rounds_cum_time[4],1),"."))</f>
        <v>16.</v>
      </c>
      <c r="N22" s="11" t="str">
        <f>IF(ISBLANK(laps_times[[#This Row],[5]]),"DNF",CONCATENATE(RANK(rounds_cum_time[[#This Row],[5]],rounds_cum_time[5],1),"."))</f>
        <v>16.</v>
      </c>
      <c r="O22" s="11" t="str">
        <f>IF(ISBLANK(laps_times[[#This Row],[6]]),"DNF",CONCATENATE(RANK(rounds_cum_time[[#This Row],[6]],rounds_cum_time[6],1),"."))</f>
        <v>16.</v>
      </c>
      <c r="P22" s="11" t="str">
        <f>IF(ISBLANK(laps_times[[#This Row],[7]]),"DNF",CONCATENATE(RANK(rounds_cum_time[[#This Row],[7]],rounds_cum_time[7],1),"."))</f>
        <v>16.</v>
      </c>
      <c r="Q22" s="11" t="str">
        <f>IF(ISBLANK(laps_times[[#This Row],[8]]),"DNF",CONCATENATE(RANK(rounds_cum_time[[#This Row],[8]],rounds_cum_time[8],1),"."))</f>
        <v>15.</v>
      </c>
      <c r="R22" s="11" t="str">
        <f>IF(ISBLANK(laps_times[[#This Row],[9]]),"DNF",CONCATENATE(RANK(rounds_cum_time[[#This Row],[9]],rounds_cum_time[9],1),"."))</f>
        <v>15.</v>
      </c>
      <c r="S22" s="11" t="str">
        <f>IF(ISBLANK(laps_times[[#This Row],[10]]),"DNF",CONCATENATE(RANK(rounds_cum_time[[#This Row],[10]],rounds_cum_time[10],1),"."))</f>
        <v>15.</v>
      </c>
      <c r="T22" s="11" t="str">
        <f>IF(ISBLANK(laps_times[[#This Row],[11]]),"DNF",CONCATENATE(RANK(rounds_cum_time[[#This Row],[11]],rounds_cum_time[11],1),"."))</f>
        <v>15.</v>
      </c>
      <c r="U22" s="11" t="str">
        <f>IF(ISBLANK(laps_times[[#This Row],[12]]),"DNF",CONCATENATE(RANK(rounds_cum_time[[#This Row],[12]],rounds_cum_time[12],1),"."))</f>
        <v>15.</v>
      </c>
      <c r="V22" s="11" t="str">
        <f>IF(ISBLANK(laps_times[[#This Row],[13]]),"DNF",CONCATENATE(RANK(rounds_cum_time[[#This Row],[13]],rounds_cum_time[13],1),"."))</f>
        <v>14.</v>
      </c>
      <c r="W22" s="11" t="str">
        <f>IF(ISBLANK(laps_times[[#This Row],[14]]),"DNF",CONCATENATE(RANK(rounds_cum_time[[#This Row],[14]],rounds_cum_time[14],1),"."))</f>
        <v>14.</v>
      </c>
      <c r="X22" s="11" t="str">
        <f>IF(ISBLANK(laps_times[[#This Row],[15]]),"DNF",CONCATENATE(RANK(rounds_cum_time[[#This Row],[15]],rounds_cum_time[15],1),"."))</f>
        <v>14.</v>
      </c>
      <c r="Y22" s="11" t="str">
        <f>IF(ISBLANK(laps_times[[#This Row],[16]]),"DNF",CONCATENATE(RANK(rounds_cum_time[[#This Row],[16]],rounds_cum_time[16],1),"."))</f>
        <v>14.</v>
      </c>
      <c r="Z22" s="11" t="str">
        <f>IF(ISBLANK(laps_times[[#This Row],[17]]),"DNF",CONCATENATE(RANK(rounds_cum_time[[#This Row],[17]],rounds_cum_time[17],1),"."))</f>
        <v>14.</v>
      </c>
      <c r="AA22" s="11" t="str">
        <f>IF(ISBLANK(laps_times[[#This Row],[18]]),"DNF",CONCATENATE(RANK(rounds_cum_time[[#This Row],[18]],rounds_cum_time[18],1),"."))</f>
        <v>14.</v>
      </c>
      <c r="AB22" s="11" t="str">
        <f>IF(ISBLANK(laps_times[[#This Row],[19]]),"DNF",CONCATENATE(RANK(rounds_cum_time[[#This Row],[19]],rounds_cum_time[19],1),"."))</f>
        <v>14.</v>
      </c>
      <c r="AC22" s="11" t="str">
        <f>IF(ISBLANK(laps_times[[#This Row],[20]]),"DNF",CONCATENATE(RANK(rounds_cum_time[[#This Row],[20]],rounds_cum_time[20],1),"."))</f>
        <v>14.</v>
      </c>
      <c r="AD22" s="11" t="str">
        <f>IF(ISBLANK(laps_times[[#This Row],[21]]),"DNF",CONCATENATE(RANK(rounds_cum_time[[#This Row],[21]],rounds_cum_time[21],1),"."))</f>
        <v>14.</v>
      </c>
      <c r="AE22" s="11" t="str">
        <f>IF(ISBLANK(laps_times[[#This Row],[22]]),"DNF",CONCATENATE(RANK(rounds_cum_time[[#This Row],[22]],rounds_cum_time[22],1),"."))</f>
        <v>15.</v>
      </c>
      <c r="AF22" s="11" t="str">
        <f>IF(ISBLANK(laps_times[[#This Row],[23]]),"DNF",CONCATENATE(RANK(rounds_cum_time[[#This Row],[23]],rounds_cum_time[23],1),"."))</f>
        <v>15.</v>
      </c>
      <c r="AG22" s="11" t="str">
        <f>IF(ISBLANK(laps_times[[#This Row],[24]]),"DNF",CONCATENATE(RANK(rounds_cum_time[[#This Row],[24]],rounds_cum_time[24],1),"."))</f>
        <v>15.</v>
      </c>
      <c r="AH22" s="11" t="str">
        <f>IF(ISBLANK(laps_times[[#This Row],[25]]),"DNF",CONCATENATE(RANK(rounds_cum_time[[#This Row],[25]],rounds_cum_time[25],1),"."))</f>
        <v>15.</v>
      </c>
      <c r="AI22" s="11" t="str">
        <f>IF(ISBLANK(laps_times[[#This Row],[26]]),"DNF",CONCATENATE(RANK(rounds_cum_time[[#This Row],[26]],rounds_cum_time[26],1),"."))</f>
        <v>15.</v>
      </c>
      <c r="AJ22" s="11" t="str">
        <f>IF(ISBLANK(laps_times[[#This Row],[27]]),"DNF",CONCATENATE(RANK(rounds_cum_time[[#This Row],[27]],rounds_cum_time[27],1),"."))</f>
        <v>15.</v>
      </c>
      <c r="AK22" s="11" t="str">
        <f>IF(ISBLANK(laps_times[[#This Row],[28]]),"DNF",CONCATENATE(RANK(rounds_cum_time[[#This Row],[28]],rounds_cum_time[28],1),"."))</f>
        <v>15.</v>
      </c>
      <c r="AL22" s="11" t="str">
        <f>IF(ISBLANK(laps_times[[#This Row],[29]]),"DNF",CONCATENATE(RANK(rounds_cum_time[[#This Row],[29]],rounds_cum_time[29],1),"."))</f>
        <v>16.</v>
      </c>
      <c r="AM22" s="11" t="str">
        <f>IF(ISBLANK(laps_times[[#This Row],[30]]),"DNF",CONCATENATE(RANK(rounds_cum_time[[#This Row],[30]],rounds_cum_time[30],1),"."))</f>
        <v>15.</v>
      </c>
      <c r="AN22" s="11" t="str">
        <f>IF(ISBLANK(laps_times[[#This Row],[31]]),"DNF",CONCATENATE(RANK(rounds_cum_time[[#This Row],[31]],rounds_cum_time[31],1),"."))</f>
        <v>16.</v>
      </c>
      <c r="AO22" s="11" t="str">
        <f>IF(ISBLANK(laps_times[[#This Row],[32]]),"DNF",CONCATENATE(RANK(rounds_cum_time[[#This Row],[32]],rounds_cum_time[32],1),"."))</f>
        <v>15.</v>
      </c>
      <c r="AP22" s="11" t="str">
        <f>IF(ISBLANK(laps_times[[#This Row],[33]]),"DNF",CONCATENATE(RANK(rounds_cum_time[[#This Row],[33]],rounds_cum_time[33],1),"."))</f>
        <v>16.</v>
      </c>
      <c r="AQ22" s="11" t="str">
        <f>IF(ISBLANK(laps_times[[#This Row],[34]]),"DNF",CONCATENATE(RANK(rounds_cum_time[[#This Row],[34]],rounds_cum_time[34],1),"."))</f>
        <v>16.</v>
      </c>
      <c r="AR22" s="11" t="str">
        <f>IF(ISBLANK(laps_times[[#This Row],[35]]),"DNF",CONCATENATE(RANK(rounds_cum_time[[#This Row],[35]],rounds_cum_time[35],1),"."))</f>
        <v>17.</v>
      </c>
      <c r="AS22" s="11" t="str">
        <f>IF(ISBLANK(laps_times[[#This Row],[36]]),"DNF",CONCATENATE(RANK(rounds_cum_time[[#This Row],[36]],rounds_cum_time[36],1),"."))</f>
        <v>17.</v>
      </c>
      <c r="AT22" s="11" t="str">
        <f>IF(ISBLANK(laps_times[[#This Row],[37]]),"DNF",CONCATENATE(RANK(rounds_cum_time[[#This Row],[37]],rounds_cum_time[37],1),"."))</f>
        <v>17.</v>
      </c>
      <c r="AU22" s="11" t="str">
        <f>IF(ISBLANK(laps_times[[#This Row],[38]]),"DNF",CONCATENATE(RANK(rounds_cum_time[[#This Row],[38]],rounds_cum_time[38],1),"."))</f>
        <v>17.</v>
      </c>
      <c r="AV22" s="11" t="str">
        <f>IF(ISBLANK(laps_times[[#This Row],[39]]),"DNF",CONCATENATE(RANK(rounds_cum_time[[#This Row],[39]],rounds_cum_time[39],1),"."))</f>
        <v>16.</v>
      </c>
      <c r="AW22" s="11" t="str">
        <f>IF(ISBLANK(laps_times[[#This Row],[40]]),"DNF",CONCATENATE(RANK(rounds_cum_time[[#This Row],[40]],rounds_cum_time[40],1),"."))</f>
        <v>16.</v>
      </c>
      <c r="AX22" s="11" t="str">
        <f>IF(ISBLANK(laps_times[[#This Row],[41]]),"DNF",CONCATENATE(RANK(rounds_cum_time[[#This Row],[41]],rounds_cum_time[41],1),"."))</f>
        <v>16.</v>
      </c>
      <c r="AY22" s="11" t="str">
        <f>IF(ISBLANK(laps_times[[#This Row],[42]]),"DNF",CONCATENATE(RANK(rounds_cum_time[[#This Row],[42]],rounds_cum_time[42],1),"."))</f>
        <v>16.</v>
      </c>
      <c r="AZ22" s="11" t="str">
        <f>IF(ISBLANK(laps_times[[#This Row],[43]]),"DNF",CONCATENATE(RANK(rounds_cum_time[[#This Row],[43]],rounds_cum_time[43],1),"."))</f>
        <v>16.</v>
      </c>
      <c r="BA22" s="11" t="str">
        <f>IF(ISBLANK(laps_times[[#This Row],[44]]),"DNF",CONCATENATE(RANK(rounds_cum_time[[#This Row],[44]],rounds_cum_time[44],1),"."))</f>
        <v>16.</v>
      </c>
      <c r="BB22" s="11" t="str">
        <f>IF(ISBLANK(laps_times[[#This Row],[45]]),"DNF",CONCATENATE(RANK(rounds_cum_time[[#This Row],[45]],rounds_cum_time[45],1),"."))</f>
        <v>16.</v>
      </c>
      <c r="BC22" s="11" t="str">
        <f>IF(ISBLANK(laps_times[[#This Row],[46]]),"DNF",CONCATENATE(RANK(rounds_cum_time[[#This Row],[46]],rounds_cum_time[46],1),"."))</f>
        <v>16.</v>
      </c>
      <c r="BD22" s="11" t="str">
        <f>IF(ISBLANK(laps_times[[#This Row],[47]]),"DNF",CONCATENATE(RANK(rounds_cum_time[[#This Row],[47]],rounds_cum_time[47],1),"."))</f>
        <v>16.</v>
      </c>
      <c r="BE22" s="11" t="str">
        <f>IF(ISBLANK(laps_times[[#This Row],[48]]),"DNF",CONCATENATE(RANK(rounds_cum_time[[#This Row],[48]],rounds_cum_time[48],1),"."))</f>
        <v>16.</v>
      </c>
      <c r="BF22" s="11" t="str">
        <f>IF(ISBLANK(laps_times[[#This Row],[49]]),"DNF",CONCATENATE(RANK(rounds_cum_time[[#This Row],[49]],rounds_cum_time[49],1),"."))</f>
        <v>16.</v>
      </c>
      <c r="BG22" s="11" t="str">
        <f>IF(ISBLANK(laps_times[[#This Row],[50]]),"DNF",CONCATENATE(RANK(rounds_cum_time[[#This Row],[50]],rounds_cum_time[50],1),"."))</f>
        <v>17.</v>
      </c>
      <c r="BH22" s="11" t="str">
        <f>IF(ISBLANK(laps_times[[#This Row],[51]]),"DNF",CONCATENATE(RANK(rounds_cum_time[[#This Row],[51]],rounds_cum_time[51],1),"."))</f>
        <v>17.</v>
      </c>
      <c r="BI22" s="11" t="str">
        <f>IF(ISBLANK(laps_times[[#This Row],[52]]),"DNF",CONCATENATE(RANK(rounds_cum_time[[#This Row],[52]],rounds_cum_time[52],1),"."))</f>
        <v>18.</v>
      </c>
      <c r="BJ22" s="11" t="str">
        <f>IF(ISBLANK(laps_times[[#This Row],[53]]),"DNF",CONCATENATE(RANK(rounds_cum_time[[#This Row],[53]],rounds_cum_time[53],1),"."))</f>
        <v>18.</v>
      </c>
      <c r="BK22" s="11" t="str">
        <f>IF(ISBLANK(laps_times[[#This Row],[54]]),"DNF",CONCATENATE(RANK(rounds_cum_time[[#This Row],[54]],rounds_cum_time[54],1),"."))</f>
        <v>18.</v>
      </c>
      <c r="BL22" s="11" t="str">
        <f>IF(ISBLANK(laps_times[[#This Row],[55]]),"DNF",CONCATENATE(RANK(rounds_cum_time[[#This Row],[55]],rounds_cum_time[55],1),"."))</f>
        <v>18.</v>
      </c>
      <c r="BM22" s="11" t="str">
        <f>IF(ISBLANK(laps_times[[#This Row],[56]]),"DNF",CONCATENATE(RANK(rounds_cum_time[[#This Row],[56]],rounds_cum_time[56],1),"."))</f>
        <v>18.</v>
      </c>
      <c r="BN22" s="11" t="str">
        <f>IF(ISBLANK(laps_times[[#This Row],[57]]),"DNF",CONCATENATE(RANK(rounds_cum_time[[#This Row],[57]],rounds_cum_time[57],1),"."))</f>
        <v>18.</v>
      </c>
      <c r="BO22" s="11" t="str">
        <f>IF(ISBLANK(laps_times[[#This Row],[58]]),"DNF",CONCATENATE(RANK(rounds_cum_time[[#This Row],[58]],rounds_cum_time[58],1),"."))</f>
        <v>18.</v>
      </c>
      <c r="BP22" s="11" t="str">
        <f>IF(ISBLANK(laps_times[[#This Row],[59]]),"DNF",CONCATENATE(RANK(rounds_cum_time[[#This Row],[59]],rounds_cum_time[59],1),"."))</f>
        <v>18.</v>
      </c>
      <c r="BQ22" s="11" t="str">
        <f>IF(ISBLANK(laps_times[[#This Row],[60]]),"DNF",CONCATENATE(RANK(rounds_cum_time[[#This Row],[60]],rounds_cum_time[60],1),"."))</f>
        <v>18.</v>
      </c>
      <c r="BR22" s="11" t="str">
        <f>IF(ISBLANK(laps_times[[#This Row],[61]]),"DNF",CONCATENATE(RANK(rounds_cum_time[[#This Row],[61]],rounds_cum_time[61],1),"."))</f>
        <v>17.</v>
      </c>
      <c r="BS22" s="11" t="str">
        <f>IF(ISBLANK(laps_times[[#This Row],[62]]),"DNF",CONCATENATE(RANK(rounds_cum_time[[#This Row],[62]],rounds_cum_time[62],1),"."))</f>
        <v>17.</v>
      </c>
      <c r="BT22" s="11" t="str">
        <f>IF(ISBLANK(laps_times[[#This Row],[63]]),"DNF",CONCATENATE(RANK(rounds_cum_time[[#This Row],[63]],rounds_cum_time[63],1),"."))</f>
        <v>17.</v>
      </c>
    </row>
    <row r="23" spans="2:72" x14ac:dyDescent="0.2">
      <c r="B23" s="5">
        <v>18</v>
      </c>
      <c r="C23" s="20">
        <v>27</v>
      </c>
      <c r="D23" s="1" t="s">
        <v>32</v>
      </c>
      <c r="E23" s="3">
        <v>1979</v>
      </c>
      <c r="F23" s="3" t="s">
        <v>8</v>
      </c>
      <c r="G23" s="3">
        <v>7</v>
      </c>
      <c r="H23" s="1" t="s">
        <v>33</v>
      </c>
      <c r="I23" s="7">
        <v>0.13095057870370372</v>
      </c>
      <c r="J23" s="11" t="str">
        <f>IF(ISBLANK(laps_times[[#This Row],[1]]),"DNF",CONCATENATE(RANK(rounds_cum_time[[#This Row],[1]],rounds_cum_time[1],1),"."))</f>
        <v>8.</v>
      </c>
      <c r="K23" s="11" t="str">
        <f>IF(ISBLANK(laps_times[[#This Row],[2]]),"DNF",CONCATENATE(RANK(rounds_cum_time[[#This Row],[2]],rounds_cum_time[2],1),"."))</f>
        <v>8.</v>
      </c>
      <c r="L23" s="11" t="str">
        <f>IF(ISBLANK(laps_times[[#This Row],[3]]),"DNF",CONCATENATE(RANK(rounds_cum_time[[#This Row],[3]],rounds_cum_time[3],1),"."))</f>
        <v>8.</v>
      </c>
      <c r="M23" s="11" t="str">
        <f>IF(ISBLANK(laps_times[[#This Row],[4]]),"DNF",CONCATENATE(RANK(rounds_cum_time[[#This Row],[4]],rounds_cum_time[4],1),"."))</f>
        <v>10.</v>
      </c>
      <c r="N23" s="11" t="str">
        <f>IF(ISBLANK(laps_times[[#This Row],[5]]),"DNF",CONCATENATE(RANK(rounds_cum_time[[#This Row],[5]],rounds_cum_time[5],1),"."))</f>
        <v>11.</v>
      </c>
      <c r="O23" s="11" t="str">
        <f>IF(ISBLANK(laps_times[[#This Row],[6]]),"DNF",CONCATENATE(RANK(rounds_cum_time[[#This Row],[6]],rounds_cum_time[6],1),"."))</f>
        <v>11.</v>
      </c>
      <c r="P23" s="11" t="str">
        <f>IF(ISBLANK(laps_times[[#This Row],[7]]),"DNF",CONCATENATE(RANK(rounds_cum_time[[#This Row],[7]],rounds_cum_time[7],1),"."))</f>
        <v>11.</v>
      </c>
      <c r="Q23" s="11" t="str">
        <f>IF(ISBLANK(laps_times[[#This Row],[8]]),"DNF",CONCATENATE(RANK(rounds_cum_time[[#This Row],[8]],rounds_cum_time[8],1),"."))</f>
        <v>11.</v>
      </c>
      <c r="R23" s="11" t="str">
        <f>IF(ISBLANK(laps_times[[#This Row],[9]]),"DNF",CONCATENATE(RANK(rounds_cum_time[[#This Row],[9]],rounds_cum_time[9],1),"."))</f>
        <v>13.</v>
      </c>
      <c r="S23" s="11" t="str">
        <f>IF(ISBLANK(laps_times[[#This Row],[10]]),"DNF",CONCATENATE(RANK(rounds_cum_time[[#This Row],[10]],rounds_cum_time[10],1),"."))</f>
        <v>13.</v>
      </c>
      <c r="T23" s="11" t="str">
        <f>IF(ISBLANK(laps_times[[#This Row],[11]]),"DNF",CONCATENATE(RANK(rounds_cum_time[[#This Row],[11]],rounds_cum_time[11],1),"."))</f>
        <v>13.</v>
      </c>
      <c r="U23" s="11" t="str">
        <f>IF(ISBLANK(laps_times[[#This Row],[12]]),"DNF",CONCATENATE(RANK(rounds_cum_time[[#This Row],[12]],rounds_cum_time[12],1),"."))</f>
        <v>14.</v>
      </c>
      <c r="V23" s="11" t="str">
        <f>IF(ISBLANK(laps_times[[#This Row],[13]]),"DNF",CONCATENATE(RANK(rounds_cum_time[[#This Row],[13]],rounds_cum_time[13],1),"."))</f>
        <v>15.</v>
      </c>
      <c r="W23" s="11" t="str">
        <f>IF(ISBLANK(laps_times[[#This Row],[14]]),"DNF",CONCATENATE(RANK(rounds_cum_time[[#This Row],[14]],rounds_cum_time[14],1),"."))</f>
        <v>15.</v>
      </c>
      <c r="X23" s="11" t="str">
        <f>IF(ISBLANK(laps_times[[#This Row],[15]]),"DNF",CONCATENATE(RANK(rounds_cum_time[[#This Row],[15]],rounds_cum_time[15],1),"."))</f>
        <v>15.</v>
      </c>
      <c r="Y23" s="11" t="str">
        <f>IF(ISBLANK(laps_times[[#This Row],[16]]),"DNF",CONCATENATE(RANK(rounds_cum_time[[#This Row],[16]],rounds_cum_time[16],1),"."))</f>
        <v>15.</v>
      </c>
      <c r="Z23" s="11" t="str">
        <f>IF(ISBLANK(laps_times[[#This Row],[17]]),"DNF",CONCATENATE(RANK(rounds_cum_time[[#This Row],[17]],rounds_cum_time[17],1),"."))</f>
        <v>15.</v>
      </c>
      <c r="AA23" s="11" t="str">
        <f>IF(ISBLANK(laps_times[[#This Row],[18]]),"DNF",CONCATENATE(RANK(rounds_cum_time[[#This Row],[18]],rounds_cum_time[18],1),"."))</f>
        <v>18.</v>
      </c>
      <c r="AB23" s="11" t="str">
        <f>IF(ISBLANK(laps_times[[#This Row],[19]]),"DNF",CONCATENATE(RANK(rounds_cum_time[[#This Row],[19]],rounds_cum_time[19],1),"."))</f>
        <v>17.</v>
      </c>
      <c r="AC23" s="11" t="str">
        <f>IF(ISBLANK(laps_times[[#This Row],[20]]),"DNF",CONCATENATE(RANK(rounds_cum_time[[#This Row],[20]],rounds_cum_time[20],1),"."))</f>
        <v>18.</v>
      </c>
      <c r="AD23" s="11" t="str">
        <f>IF(ISBLANK(laps_times[[#This Row],[21]]),"DNF",CONCATENATE(RANK(rounds_cum_time[[#This Row],[21]],rounds_cum_time[21],1),"."))</f>
        <v>18.</v>
      </c>
      <c r="AE23" s="11" t="str">
        <f>IF(ISBLANK(laps_times[[#This Row],[22]]),"DNF",CONCATENATE(RANK(rounds_cum_time[[#This Row],[22]],rounds_cum_time[22],1),"."))</f>
        <v>17.</v>
      </c>
      <c r="AF23" s="11" t="str">
        <f>IF(ISBLANK(laps_times[[#This Row],[23]]),"DNF",CONCATENATE(RANK(rounds_cum_time[[#This Row],[23]],rounds_cum_time[23],1),"."))</f>
        <v>16.</v>
      </c>
      <c r="AG23" s="11" t="str">
        <f>IF(ISBLANK(laps_times[[#This Row],[24]]),"DNF",CONCATENATE(RANK(rounds_cum_time[[#This Row],[24]],rounds_cum_time[24],1),"."))</f>
        <v>16.</v>
      </c>
      <c r="AH23" s="11" t="str">
        <f>IF(ISBLANK(laps_times[[#This Row],[25]]),"DNF",CONCATENATE(RANK(rounds_cum_time[[#This Row],[25]],rounds_cum_time[25],1),"."))</f>
        <v>16.</v>
      </c>
      <c r="AI23" s="11" t="str">
        <f>IF(ISBLANK(laps_times[[#This Row],[26]]),"DNF",CONCATENATE(RANK(rounds_cum_time[[#This Row],[26]],rounds_cum_time[26],1),"."))</f>
        <v>17.</v>
      </c>
      <c r="AJ23" s="11" t="str">
        <f>IF(ISBLANK(laps_times[[#This Row],[27]]),"DNF",CONCATENATE(RANK(rounds_cum_time[[#This Row],[27]],rounds_cum_time[27],1),"."))</f>
        <v>16.</v>
      </c>
      <c r="AK23" s="11" t="str">
        <f>IF(ISBLANK(laps_times[[#This Row],[28]]),"DNF",CONCATENATE(RANK(rounds_cum_time[[#This Row],[28]],rounds_cum_time[28],1),"."))</f>
        <v>16.</v>
      </c>
      <c r="AL23" s="11" t="str">
        <f>IF(ISBLANK(laps_times[[#This Row],[29]]),"DNF",CONCATENATE(RANK(rounds_cum_time[[#This Row],[29]],rounds_cum_time[29],1),"."))</f>
        <v>15.</v>
      </c>
      <c r="AM23" s="11" t="str">
        <f>IF(ISBLANK(laps_times[[#This Row],[30]]),"DNF",CONCATENATE(RANK(rounds_cum_time[[#This Row],[30]],rounds_cum_time[30],1),"."))</f>
        <v>17.</v>
      </c>
      <c r="AN23" s="11" t="str">
        <f>IF(ISBLANK(laps_times[[#This Row],[31]]),"DNF",CONCATENATE(RANK(rounds_cum_time[[#This Row],[31]],rounds_cum_time[31],1),"."))</f>
        <v>15.</v>
      </c>
      <c r="AO23" s="11" t="str">
        <f>IF(ISBLANK(laps_times[[#This Row],[32]]),"DNF",CONCATENATE(RANK(rounds_cum_time[[#This Row],[32]],rounds_cum_time[32],1),"."))</f>
        <v>17.</v>
      </c>
      <c r="AP23" s="11" t="str">
        <f>IF(ISBLANK(laps_times[[#This Row],[33]]),"DNF",CONCATENATE(RANK(rounds_cum_time[[#This Row],[33]],rounds_cum_time[33],1),"."))</f>
        <v>17.</v>
      </c>
      <c r="AQ23" s="11" t="str">
        <f>IF(ISBLANK(laps_times[[#This Row],[34]]),"DNF",CONCATENATE(RANK(rounds_cum_time[[#This Row],[34]],rounds_cum_time[34],1),"."))</f>
        <v>17.</v>
      </c>
      <c r="AR23" s="11" t="str">
        <f>IF(ISBLANK(laps_times[[#This Row],[35]]),"DNF",CONCATENATE(RANK(rounds_cum_time[[#This Row],[35]],rounds_cum_time[35],1),"."))</f>
        <v>16.</v>
      </c>
      <c r="AS23" s="11" t="str">
        <f>IF(ISBLANK(laps_times[[#This Row],[36]]),"DNF",CONCATENATE(RANK(rounds_cum_time[[#This Row],[36]],rounds_cum_time[36],1),"."))</f>
        <v>16.</v>
      </c>
      <c r="AT23" s="11" t="str">
        <f>IF(ISBLANK(laps_times[[#This Row],[37]]),"DNF",CONCATENATE(RANK(rounds_cum_time[[#This Row],[37]],rounds_cum_time[37],1),"."))</f>
        <v>16.</v>
      </c>
      <c r="AU23" s="11" t="str">
        <f>IF(ISBLANK(laps_times[[#This Row],[38]]),"DNF",CONCATENATE(RANK(rounds_cum_time[[#This Row],[38]],rounds_cum_time[38],1),"."))</f>
        <v>16.</v>
      </c>
      <c r="AV23" s="11" t="str">
        <f>IF(ISBLANK(laps_times[[#This Row],[39]]),"DNF",CONCATENATE(RANK(rounds_cum_time[[#This Row],[39]],rounds_cum_time[39],1),"."))</f>
        <v>17.</v>
      </c>
      <c r="AW23" s="11" t="str">
        <f>IF(ISBLANK(laps_times[[#This Row],[40]]),"DNF",CONCATENATE(RANK(rounds_cum_time[[#This Row],[40]],rounds_cum_time[40],1),"."))</f>
        <v>17.</v>
      </c>
      <c r="AX23" s="11" t="str">
        <f>IF(ISBLANK(laps_times[[#This Row],[41]]),"DNF",CONCATENATE(RANK(rounds_cum_time[[#This Row],[41]],rounds_cum_time[41],1),"."))</f>
        <v>17.</v>
      </c>
      <c r="AY23" s="11" t="str">
        <f>IF(ISBLANK(laps_times[[#This Row],[42]]),"DNF",CONCATENATE(RANK(rounds_cum_time[[#This Row],[42]],rounds_cum_time[42],1),"."))</f>
        <v>17.</v>
      </c>
      <c r="AZ23" s="11" t="str">
        <f>IF(ISBLANK(laps_times[[#This Row],[43]]),"DNF",CONCATENATE(RANK(rounds_cum_time[[#This Row],[43]],rounds_cum_time[43],1),"."))</f>
        <v>17.</v>
      </c>
      <c r="BA23" s="11" t="str">
        <f>IF(ISBLANK(laps_times[[#This Row],[44]]),"DNF",CONCATENATE(RANK(rounds_cum_time[[#This Row],[44]],rounds_cum_time[44],1),"."))</f>
        <v>17.</v>
      </c>
      <c r="BB23" s="11" t="str">
        <f>IF(ISBLANK(laps_times[[#This Row],[45]]),"DNF",CONCATENATE(RANK(rounds_cum_time[[#This Row],[45]],rounds_cum_time[45],1),"."))</f>
        <v>17.</v>
      </c>
      <c r="BC23" s="11" t="str">
        <f>IF(ISBLANK(laps_times[[#This Row],[46]]),"DNF",CONCATENATE(RANK(rounds_cum_time[[#This Row],[46]],rounds_cum_time[46],1),"."))</f>
        <v>17.</v>
      </c>
      <c r="BD23" s="11" t="str">
        <f>IF(ISBLANK(laps_times[[#This Row],[47]]),"DNF",CONCATENATE(RANK(rounds_cum_time[[#This Row],[47]],rounds_cum_time[47],1),"."))</f>
        <v>18.</v>
      </c>
      <c r="BE23" s="11" t="str">
        <f>IF(ISBLANK(laps_times[[#This Row],[48]]),"DNF",CONCATENATE(RANK(rounds_cum_time[[#This Row],[48]],rounds_cum_time[48],1),"."))</f>
        <v>18.</v>
      </c>
      <c r="BF23" s="11" t="str">
        <f>IF(ISBLANK(laps_times[[#This Row],[49]]),"DNF",CONCATENATE(RANK(rounds_cum_time[[#This Row],[49]],rounds_cum_time[49],1),"."))</f>
        <v>18.</v>
      </c>
      <c r="BG23" s="11" t="str">
        <f>IF(ISBLANK(laps_times[[#This Row],[50]]),"DNF",CONCATENATE(RANK(rounds_cum_time[[#This Row],[50]],rounds_cum_time[50],1),"."))</f>
        <v>18.</v>
      </c>
      <c r="BH23" s="11" t="str">
        <f>IF(ISBLANK(laps_times[[#This Row],[51]]),"DNF",CONCATENATE(RANK(rounds_cum_time[[#This Row],[51]],rounds_cum_time[51],1),"."))</f>
        <v>19.</v>
      </c>
      <c r="BI23" s="11" t="str">
        <f>IF(ISBLANK(laps_times[[#This Row],[52]]),"DNF",CONCATENATE(RANK(rounds_cum_time[[#This Row],[52]],rounds_cum_time[52],1),"."))</f>
        <v>19.</v>
      </c>
      <c r="BJ23" s="11" t="str">
        <f>IF(ISBLANK(laps_times[[#This Row],[53]]),"DNF",CONCATENATE(RANK(rounds_cum_time[[#This Row],[53]],rounds_cum_time[53],1),"."))</f>
        <v>19.</v>
      </c>
      <c r="BK23" s="11" t="str">
        <f>IF(ISBLANK(laps_times[[#This Row],[54]]),"DNF",CONCATENATE(RANK(rounds_cum_time[[#This Row],[54]],rounds_cum_time[54],1),"."))</f>
        <v>19.</v>
      </c>
      <c r="BL23" s="11" t="str">
        <f>IF(ISBLANK(laps_times[[#This Row],[55]]),"DNF",CONCATENATE(RANK(rounds_cum_time[[#This Row],[55]],rounds_cum_time[55],1),"."))</f>
        <v>19.</v>
      </c>
      <c r="BM23" s="11" t="str">
        <f>IF(ISBLANK(laps_times[[#This Row],[56]]),"DNF",CONCATENATE(RANK(rounds_cum_time[[#This Row],[56]],rounds_cum_time[56],1),"."))</f>
        <v>19.</v>
      </c>
      <c r="BN23" s="11" t="str">
        <f>IF(ISBLANK(laps_times[[#This Row],[57]]),"DNF",CONCATENATE(RANK(rounds_cum_time[[#This Row],[57]],rounds_cum_time[57],1),"."))</f>
        <v>19.</v>
      </c>
      <c r="BO23" s="11" t="str">
        <f>IF(ISBLANK(laps_times[[#This Row],[58]]),"DNF",CONCATENATE(RANK(rounds_cum_time[[#This Row],[58]],rounds_cum_time[58],1),"."))</f>
        <v>19.</v>
      </c>
      <c r="BP23" s="11" t="str">
        <f>IF(ISBLANK(laps_times[[#This Row],[59]]),"DNF",CONCATENATE(RANK(rounds_cum_time[[#This Row],[59]],rounds_cum_time[59],1),"."))</f>
        <v>19.</v>
      </c>
      <c r="BQ23" s="11" t="str">
        <f>IF(ISBLANK(laps_times[[#This Row],[60]]),"DNF",CONCATENATE(RANK(rounds_cum_time[[#This Row],[60]],rounds_cum_time[60],1),"."))</f>
        <v>19.</v>
      </c>
      <c r="BR23" s="11" t="str">
        <f>IF(ISBLANK(laps_times[[#This Row],[61]]),"DNF",CONCATENATE(RANK(rounds_cum_time[[#This Row],[61]],rounds_cum_time[61],1),"."))</f>
        <v>18.</v>
      </c>
      <c r="BS23" s="11" t="str">
        <f>IF(ISBLANK(laps_times[[#This Row],[62]]),"DNF",CONCATENATE(RANK(rounds_cum_time[[#This Row],[62]],rounds_cum_time[62],1),"."))</f>
        <v>18.</v>
      </c>
      <c r="BT23" s="11" t="str">
        <f>IF(ISBLANK(laps_times[[#This Row],[63]]),"DNF",CONCATENATE(RANK(rounds_cum_time[[#This Row],[63]],rounds_cum_time[63],1),"."))</f>
        <v>18.</v>
      </c>
    </row>
    <row r="24" spans="2:72" x14ac:dyDescent="0.2">
      <c r="B24" s="5">
        <v>19</v>
      </c>
      <c r="C24" s="20">
        <v>41</v>
      </c>
      <c r="D24" s="1" t="s">
        <v>34</v>
      </c>
      <c r="E24" s="3">
        <v>1984</v>
      </c>
      <c r="F24" s="3" t="s">
        <v>8</v>
      </c>
      <c r="G24" s="3">
        <v>8</v>
      </c>
      <c r="I24" s="7">
        <v>0.13139131944444446</v>
      </c>
      <c r="J24" s="11" t="str">
        <f>IF(ISBLANK(laps_times[[#This Row],[1]]),"DNF",CONCATENATE(RANK(rounds_cum_time[[#This Row],[1]],rounds_cum_time[1],1),"."))</f>
        <v>22.</v>
      </c>
      <c r="K24" s="11" t="str">
        <f>IF(ISBLANK(laps_times[[#This Row],[2]]),"DNF",CONCATENATE(RANK(rounds_cum_time[[#This Row],[2]],rounds_cum_time[2],1),"."))</f>
        <v>21.</v>
      </c>
      <c r="L24" s="11" t="str">
        <f>IF(ISBLANK(laps_times[[#This Row],[3]]),"DNF",CONCATENATE(RANK(rounds_cum_time[[#This Row],[3]],rounds_cum_time[3],1),"."))</f>
        <v>21.</v>
      </c>
      <c r="M24" s="11" t="str">
        <f>IF(ISBLANK(laps_times[[#This Row],[4]]),"DNF",CONCATENATE(RANK(rounds_cum_time[[#This Row],[4]],rounds_cum_time[4],1),"."))</f>
        <v>23.</v>
      </c>
      <c r="N24" s="11" t="str">
        <f>IF(ISBLANK(laps_times[[#This Row],[5]]),"DNF",CONCATENATE(RANK(rounds_cum_time[[#This Row],[5]],rounds_cum_time[5],1),"."))</f>
        <v>23.</v>
      </c>
      <c r="O24" s="11" t="str">
        <f>IF(ISBLANK(laps_times[[#This Row],[6]]),"DNF",CONCATENATE(RANK(rounds_cum_time[[#This Row],[6]],rounds_cum_time[6],1),"."))</f>
        <v>23.</v>
      </c>
      <c r="P24" s="11" t="str">
        <f>IF(ISBLANK(laps_times[[#This Row],[7]]),"DNF",CONCATENATE(RANK(rounds_cum_time[[#This Row],[7]],rounds_cum_time[7],1),"."))</f>
        <v>24.</v>
      </c>
      <c r="Q24" s="11" t="str">
        <f>IF(ISBLANK(laps_times[[#This Row],[8]]),"DNF",CONCATENATE(RANK(rounds_cum_time[[#This Row],[8]],rounds_cum_time[8],1),"."))</f>
        <v>23.</v>
      </c>
      <c r="R24" s="11" t="str">
        <f>IF(ISBLANK(laps_times[[#This Row],[9]]),"DNF",CONCATENATE(RANK(rounds_cum_time[[#This Row],[9]],rounds_cum_time[9],1),"."))</f>
        <v>23.</v>
      </c>
      <c r="S24" s="11" t="str">
        <f>IF(ISBLANK(laps_times[[#This Row],[10]]),"DNF",CONCATENATE(RANK(rounds_cum_time[[#This Row],[10]],rounds_cum_time[10],1),"."))</f>
        <v>24.</v>
      </c>
      <c r="T24" s="11" t="str">
        <f>IF(ISBLANK(laps_times[[#This Row],[11]]),"DNF",CONCATENATE(RANK(rounds_cum_time[[#This Row],[11]],rounds_cum_time[11],1),"."))</f>
        <v>24.</v>
      </c>
      <c r="U24" s="11" t="str">
        <f>IF(ISBLANK(laps_times[[#This Row],[12]]),"DNF",CONCATENATE(RANK(rounds_cum_time[[#This Row],[12]],rounds_cum_time[12],1),"."))</f>
        <v>24.</v>
      </c>
      <c r="V24" s="11" t="str">
        <f>IF(ISBLANK(laps_times[[#This Row],[13]]),"DNF",CONCATENATE(RANK(rounds_cum_time[[#This Row],[13]],rounds_cum_time[13],1),"."))</f>
        <v>24.</v>
      </c>
      <c r="W24" s="11" t="str">
        <f>IF(ISBLANK(laps_times[[#This Row],[14]]),"DNF",CONCATENATE(RANK(rounds_cum_time[[#This Row],[14]],rounds_cum_time[14],1),"."))</f>
        <v>24.</v>
      </c>
      <c r="X24" s="11" t="str">
        <f>IF(ISBLANK(laps_times[[#This Row],[15]]),"DNF",CONCATENATE(RANK(rounds_cum_time[[#This Row],[15]],rounds_cum_time[15],1),"."))</f>
        <v>24.</v>
      </c>
      <c r="Y24" s="11" t="str">
        <f>IF(ISBLANK(laps_times[[#This Row],[16]]),"DNF",CONCATENATE(RANK(rounds_cum_time[[#This Row],[16]],rounds_cum_time[16],1),"."))</f>
        <v>24.</v>
      </c>
      <c r="Z24" s="11" t="str">
        <f>IF(ISBLANK(laps_times[[#This Row],[17]]),"DNF",CONCATENATE(RANK(rounds_cum_time[[#This Row],[17]],rounds_cum_time[17],1),"."))</f>
        <v>24.</v>
      </c>
      <c r="AA24" s="11" t="str">
        <f>IF(ISBLANK(laps_times[[#This Row],[18]]),"DNF",CONCATENATE(RANK(rounds_cum_time[[#This Row],[18]],rounds_cum_time[18],1),"."))</f>
        <v>24.</v>
      </c>
      <c r="AB24" s="11" t="str">
        <f>IF(ISBLANK(laps_times[[#This Row],[19]]),"DNF",CONCATENATE(RANK(rounds_cum_time[[#This Row],[19]],rounds_cum_time[19],1),"."))</f>
        <v>23.</v>
      </c>
      <c r="AC24" s="11" t="str">
        <f>IF(ISBLANK(laps_times[[#This Row],[20]]),"DNF",CONCATENATE(RANK(rounds_cum_time[[#This Row],[20]],rounds_cum_time[20],1),"."))</f>
        <v>23.</v>
      </c>
      <c r="AD24" s="11" t="str">
        <f>IF(ISBLANK(laps_times[[#This Row],[21]]),"DNF",CONCATENATE(RANK(rounds_cum_time[[#This Row],[21]],rounds_cum_time[21],1),"."))</f>
        <v>23.</v>
      </c>
      <c r="AE24" s="11" t="str">
        <f>IF(ISBLANK(laps_times[[#This Row],[22]]),"DNF",CONCATENATE(RANK(rounds_cum_time[[#This Row],[22]],rounds_cum_time[22],1),"."))</f>
        <v>21.</v>
      </c>
      <c r="AF24" s="11" t="str">
        <f>IF(ISBLANK(laps_times[[#This Row],[23]]),"DNF",CONCATENATE(RANK(rounds_cum_time[[#This Row],[23]],rounds_cum_time[23],1),"."))</f>
        <v>21.</v>
      </c>
      <c r="AG24" s="11" t="str">
        <f>IF(ISBLANK(laps_times[[#This Row],[24]]),"DNF",CONCATENATE(RANK(rounds_cum_time[[#This Row],[24]],rounds_cum_time[24],1),"."))</f>
        <v>22.</v>
      </c>
      <c r="AH24" s="11" t="str">
        <f>IF(ISBLANK(laps_times[[#This Row],[25]]),"DNF",CONCATENATE(RANK(rounds_cum_time[[#This Row],[25]],rounds_cum_time[25],1),"."))</f>
        <v>22.</v>
      </c>
      <c r="AI24" s="11" t="str">
        <f>IF(ISBLANK(laps_times[[#This Row],[26]]),"DNF",CONCATENATE(RANK(rounds_cum_time[[#This Row],[26]],rounds_cum_time[26],1),"."))</f>
        <v>22.</v>
      </c>
      <c r="AJ24" s="11" t="str">
        <f>IF(ISBLANK(laps_times[[#This Row],[27]]),"DNF",CONCATENATE(RANK(rounds_cum_time[[#This Row],[27]],rounds_cum_time[27],1),"."))</f>
        <v>22.</v>
      </c>
      <c r="AK24" s="11" t="str">
        <f>IF(ISBLANK(laps_times[[#This Row],[28]]),"DNF",CONCATENATE(RANK(rounds_cum_time[[#This Row],[28]],rounds_cum_time[28],1),"."))</f>
        <v>22.</v>
      </c>
      <c r="AL24" s="11" t="str">
        <f>IF(ISBLANK(laps_times[[#This Row],[29]]),"DNF",CONCATENATE(RANK(rounds_cum_time[[#This Row],[29]],rounds_cum_time[29],1),"."))</f>
        <v>22.</v>
      </c>
      <c r="AM24" s="11" t="str">
        <f>IF(ISBLANK(laps_times[[#This Row],[30]]),"DNF",CONCATENATE(RANK(rounds_cum_time[[#This Row],[30]],rounds_cum_time[30],1),"."))</f>
        <v>22.</v>
      </c>
      <c r="AN24" s="11" t="str">
        <f>IF(ISBLANK(laps_times[[#This Row],[31]]),"DNF",CONCATENATE(RANK(rounds_cum_time[[#This Row],[31]],rounds_cum_time[31],1),"."))</f>
        <v>22.</v>
      </c>
      <c r="AO24" s="11" t="str">
        <f>IF(ISBLANK(laps_times[[#This Row],[32]]),"DNF",CONCATENATE(RANK(rounds_cum_time[[#This Row],[32]],rounds_cum_time[32],1),"."))</f>
        <v>22.</v>
      </c>
      <c r="AP24" s="11" t="str">
        <f>IF(ISBLANK(laps_times[[#This Row],[33]]),"DNF",CONCATENATE(RANK(rounds_cum_time[[#This Row],[33]],rounds_cum_time[33],1),"."))</f>
        <v>22.</v>
      </c>
      <c r="AQ24" s="11" t="str">
        <f>IF(ISBLANK(laps_times[[#This Row],[34]]),"DNF",CONCATENATE(RANK(rounds_cum_time[[#This Row],[34]],rounds_cum_time[34],1),"."))</f>
        <v>22.</v>
      </c>
      <c r="AR24" s="11" t="str">
        <f>IF(ISBLANK(laps_times[[#This Row],[35]]),"DNF",CONCATENATE(RANK(rounds_cum_time[[#This Row],[35]],rounds_cum_time[35],1),"."))</f>
        <v>22.</v>
      </c>
      <c r="AS24" s="11" t="str">
        <f>IF(ISBLANK(laps_times[[#This Row],[36]]),"DNF",CONCATENATE(RANK(rounds_cum_time[[#This Row],[36]],rounds_cum_time[36],1),"."))</f>
        <v>22.</v>
      </c>
      <c r="AT24" s="11" t="str">
        <f>IF(ISBLANK(laps_times[[#This Row],[37]]),"DNF",CONCATENATE(RANK(rounds_cum_time[[#This Row],[37]],rounds_cum_time[37],1),"."))</f>
        <v>22.</v>
      </c>
      <c r="AU24" s="11" t="str">
        <f>IF(ISBLANK(laps_times[[#This Row],[38]]),"DNF",CONCATENATE(RANK(rounds_cum_time[[#This Row],[38]],rounds_cum_time[38],1),"."))</f>
        <v>22.</v>
      </c>
      <c r="AV24" s="11" t="str">
        <f>IF(ISBLANK(laps_times[[#This Row],[39]]),"DNF",CONCATENATE(RANK(rounds_cum_time[[#This Row],[39]],rounds_cum_time[39],1),"."))</f>
        <v>21.</v>
      </c>
      <c r="AW24" s="11" t="str">
        <f>IF(ISBLANK(laps_times[[#This Row],[40]]),"DNF",CONCATENATE(RANK(rounds_cum_time[[#This Row],[40]],rounds_cum_time[40],1),"."))</f>
        <v>21.</v>
      </c>
      <c r="AX24" s="11" t="str">
        <f>IF(ISBLANK(laps_times[[#This Row],[41]]),"DNF",CONCATENATE(RANK(rounds_cum_time[[#This Row],[41]],rounds_cum_time[41],1),"."))</f>
        <v>21.</v>
      </c>
      <c r="AY24" s="11" t="str">
        <f>IF(ISBLANK(laps_times[[#This Row],[42]]),"DNF",CONCATENATE(RANK(rounds_cum_time[[#This Row],[42]],rounds_cum_time[42],1),"."))</f>
        <v>21.</v>
      </c>
      <c r="AZ24" s="11" t="str">
        <f>IF(ISBLANK(laps_times[[#This Row],[43]]),"DNF",CONCATENATE(RANK(rounds_cum_time[[#This Row],[43]],rounds_cum_time[43],1),"."))</f>
        <v>21.</v>
      </c>
      <c r="BA24" s="11" t="str">
        <f>IF(ISBLANK(laps_times[[#This Row],[44]]),"DNF",CONCATENATE(RANK(rounds_cum_time[[#This Row],[44]],rounds_cum_time[44],1),"."))</f>
        <v>21.</v>
      </c>
      <c r="BB24" s="11" t="str">
        <f>IF(ISBLANK(laps_times[[#This Row],[45]]),"DNF",CONCATENATE(RANK(rounds_cum_time[[#This Row],[45]],rounds_cum_time[45],1),"."))</f>
        <v>21.</v>
      </c>
      <c r="BC24" s="11" t="str">
        <f>IF(ISBLANK(laps_times[[#This Row],[46]]),"DNF",CONCATENATE(RANK(rounds_cum_time[[#This Row],[46]],rounds_cum_time[46],1),"."))</f>
        <v>21.</v>
      </c>
      <c r="BD24" s="11" t="str">
        <f>IF(ISBLANK(laps_times[[#This Row],[47]]),"DNF",CONCATENATE(RANK(rounds_cum_time[[#This Row],[47]],rounds_cum_time[47],1),"."))</f>
        <v>21.</v>
      </c>
      <c r="BE24" s="11" t="str">
        <f>IF(ISBLANK(laps_times[[#This Row],[48]]),"DNF",CONCATENATE(RANK(rounds_cum_time[[#This Row],[48]],rounds_cum_time[48],1),"."))</f>
        <v>20.</v>
      </c>
      <c r="BF24" s="11" t="str">
        <f>IF(ISBLANK(laps_times[[#This Row],[49]]),"DNF",CONCATENATE(RANK(rounds_cum_time[[#This Row],[49]],rounds_cum_time[49],1),"."))</f>
        <v>20.</v>
      </c>
      <c r="BG24" s="11" t="str">
        <f>IF(ISBLANK(laps_times[[#This Row],[50]]),"DNF",CONCATENATE(RANK(rounds_cum_time[[#This Row],[50]],rounds_cum_time[50],1),"."))</f>
        <v>20.</v>
      </c>
      <c r="BH24" s="11" t="str">
        <f>IF(ISBLANK(laps_times[[#This Row],[51]]),"DNF",CONCATENATE(RANK(rounds_cum_time[[#This Row],[51]],rounds_cum_time[51],1),"."))</f>
        <v>20.</v>
      </c>
      <c r="BI24" s="11" t="str">
        <f>IF(ISBLANK(laps_times[[#This Row],[52]]),"DNF",CONCATENATE(RANK(rounds_cum_time[[#This Row],[52]],rounds_cum_time[52],1),"."))</f>
        <v>20.</v>
      </c>
      <c r="BJ24" s="11" t="str">
        <f>IF(ISBLANK(laps_times[[#This Row],[53]]),"DNF",CONCATENATE(RANK(rounds_cum_time[[#This Row],[53]],rounds_cum_time[53],1),"."))</f>
        <v>20.</v>
      </c>
      <c r="BK24" s="11" t="str">
        <f>IF(ISBLANK(laps_times[[#This Row],[54]]),"DNF",CONCATENATE(RANK(rounds_cum_time[[#This Row],[54]],rounds_cum_time[54],1),"."))</f>
        <v>20.</v>
      </c>
      <c r="BL24" s="11" t="str">
        <f>IF(ISBLANK(laps_times[[#This Row],[55]]),"DNF",CONCATENATE(RANK(rounds_cum_time[[#This Row],[55]],rounds_cum_time[55],1),"."))</f>
        <v>20.</v>
      </c>
      <c r="BM24" s="11" t="str">
        <f>IF(ISBLANK(laps_times[[#This Row],[56]]),"DNF",CONCATENATE(RANK(rounds_cum_time[[#This Row],[56]],rounds_cum_time[56],1),"."))</f>
        <v>20.</v>
      </c>
      <c r="BN24" s="11" t="str">
        <f>IF(ISBLANK(laps_times[[#This Row],[57]]),"DNF",CONCATENATE(RANK(rounds_cum_time[[#This Row],[57]],rounds_cum_time[57],1),"."))</f>
        <v>20.</v>
      </c>
      <c r="BO24" s="11" t="str">
        <f>IF(ISBLANK(laps_times[[#This Row],[58]]),"DNF",CONCATENATE(RANK(rounds_cum_time[[#This Row],[58]],rounds_cum_time[58],1),"."))</f>
        <v>20.</v>
      </c>
      <c r="BP24" s="11" t="str">
        <f>IF(ISBLANK(laps_times[[#This Row],[59]]),"DNF",CONCATENATE(RANK(rounds_cum_time[[#This Row],[59]],rounds_cum_time[59],1),"."))</f>
        <v>20.</v>
      </c>
      <c r="BQ24" s="11" t="str">
        <f>IF(ISBLANK(laps_times[[#This Row],[60]]),"DNF",CONCATENATE(RANK(rounds_cum_time[[#This Row],[60]],rounds_cum_time[60],1),"."))</f>
        <v>20.</v>
      </c>
      <c r="BR24" s="11" t="str">
        <f>IF(ISBLANK(laps_times[[#This Row],[61]]),"DNF",CONCATENATE(RANK(rounds_cum_time[[#This Row],[61]],rounds_cum_time[61],1),"."))</f>
        <v>20.</v>
      </c>
      <c r="BS24" s="11" t="str">
        <f>IF(ISBLANK(laps_times[[#This Row],[62]]),"DNF",CONCATENATE(RANK(rounds_cum_time[[#This Row],[62]],rounds_cum_time[62],1),"."))</f>
        <v>19.</v>
      </c>
      <c r="BT24" s="11" t="str">
        <f>IF(ISBLANK(laps_times[[#This Row],[63]]),"DNF",CONCATENATE(RANK(rounds_cum_time[[#This Row],[63]],rounds_cum_time[63],1),"."))</f>
        <v>19.</v>
      </c>
    </row>
    <row r="25" spans="2:72" x14ac:dyDescent="0.2">
      <c r="B25" s="5">
        <v>20</v>
      </c>
      <c r="C25" s="20">
        <v>30</v>
      </c>
      <c r="D25" s="1" t="s">
        <v>35</v>
      </c>
      <c r="E25" s="3">
        <v>1989</v>
      </c>
      <c r="F25" s="3" t="s">
        <v>8</v>
      </c>
      <c r="G25" s="3">
        <v>9</v>
      </c>
      <c r="H25" s="1" t="s">
        <v>36</v>
      </c>
      <c r="I25" s="7">
        <v>0.13189375</v>
      </c>
      <c r="J25" s="11" t="str">
        <f>IF(ISBLANK(laps_times[[#This Row],[1]]),"DNF",CONCATENATE(RANK(rounds_cum_time[[#This Row],[1]],rounds_cum_time[1],1),"."))</f>
        <v>7.</v>
      </c>
      <c r="K25" s="11" t="str">
        <f>IF(ISBLANK(laps_times[[#This Row],[2]]),"DNF",CONCATENATE(RANK(rounds_cum_time[[#This Row],[2]],rounds_cum_time[2],1),"."))</f>
        <v>7.</v>
      </c>
      <c r="L25" s="11" t="str">
        <f>IF(ISBLANK(laps_times[[#This Row],[3]]),"DNF",CONCATENATE(RANK(rounds_cum_time[[#This Row],[3]],rounds_cum_time[3],1),"."))</f>
        <v>7.</v>
      </c>
      <c r="M25" s="11" t="str">
        <f>IF(ISBLANK(laps_times[[#This Row],[4]]),"DNF",CONCATENATE(RANK(rounds_cum_time[[#This Row],[4]],rounds_cum_time[4],1),"."))</f>
        <v>7.</v>
      </c>
      <c r="N25" s="11" t="str">
        <f>IF(ISBLANK(laps_times[[#This Row],[5]]),"DNF",CONCATENATE(RANK(rounds_cum_time[[#This Row],[5]],rounds_cum_time[5],1),"."))</f>
        <v>7.</v>
      </c>
      <c r="O25" s="11" t="str">
        <f>IF(ISBLANK(laps_times[[#This Row],[6]]),"DNF",CONCATENATE(RANK(rounds_cum_time[[#This Row],[6]],rounds_cum_time[6],1),"."))</f>
        <v>7.</v>
      </c>
      <c r="P25" s="11" t="str">
        <f>IF(ISBLANK(laps_times[[#This Row],[7]]),"DNF",CONCATENATE(RANK(rounds_cum_time[[#This Row],[7]],rounds_cum_time[7],1),"."))</f>
        <v>7.</v>
      </c>
      <c r="Q25" s="11" t="str">
        <f>IF(ISBLANK(laps_times[[#This Row],[8]]),"DNF",CONCATENATE(RANK(rounds_cum_time[[#This Row],[8]],rounds_cum_time[8],1),"."))</f>
        <v>7.</v>
      </c>
      <c r="R25" s="11" t="str">
        <f>IF(ISBLANK(laps_times[[#This Row],[9]]),"DNF",CONCATENATE(RANK(rounds_cum_time[[#This Row],[9]],rounds_cum_time[9],1),"."))</f>
        <v>7.</v>
      </c>
      <c r="S25" s="11" t="str">
        <f>IF(ISBLANK(laps_times[[#This Row],[10]]),"DNF",CONCATENATE(RANK(rounds_cum_time[[#This Row],[10]],rounds_cum_time[10],1),"."))</f>
        <v>7.</v>
      </c>
      <c r="T25" s="11" t="str">
        <f>IF(ISBLANK(laps_times[[#This Row],[11]]),"DNF",CONCATENATE(RANK(rounds_cum_time[[#This Row],[11]],rounds_cum_time[11],1),"."))</f>
        <v>7.</v>
      </c>
      <c r="U25" s="11" t="str">
        <f>IF(ISBLANK(laps_times[[#This Row],[12]]),"DNF",CONCATENATE(RANK(rounds_cum_time[[#This Row],[12]],rounds_cum_time[12],1),"."))</f>
        <v>7.</v>
      </c>
      <c r="V25" s="11" t="str">
        <f>IF(ISBLANK(laps_times[[#This Row],[13]]),"DNF",CONCATENATE(RANK(rounds_cum_time[[#This Row],[13]],rounds_cum_time[13],1),"."))</f>
        <v>7.</v>
      </c>
      <c r="W25" s="11" t="str">
        <f>IF(ISBLANK(laps_times[[#This Row],[14]]),"DNF",CONCATENATE(RANK(rounds_cum_time[[#This Row],[14]],rounds_cum_time[14],1),"."))</f>
        <v>7.</v>
      </c>
      <c r="X25" s="11" t="str">
        <f>IF(ISBLANK(laps_times[[#This Row],[15]]),"DNF",CONCATENATE(RANK(rounds_cum_time[[#This Row],[15]],rounds_cum_time[15],1),"."))</f>
        <v>7.</v>
      </c>
      <c r="Y25" s="11" t="str">
        <f>IF(ISBLANK(laps_times[[#This Row],[16]]),"DNF",CONCATENATE(RANK(rounds_cum_time[[#This Row],[16]],rounds_cum_time[16],1),"."))</f>
        <v>7.</v>
      </c>
      <c r="Z25" s="11" t="str">
        <f>IF(ISBLANK(laps_times[[#This Row],[17]]),"DNF",CONCATENATE(RANK(rounds_cum_time[[#This Row],[17]],rounds_cum_time[17],1),"."))</f>
        <v>6.</v>
      </c>
      <c r="AA25" s="11" t="str">
        <f>IF(ISBLANK(laps_times[[#This Row],[18]]),"DNF",CONCATENATE(RANK(rounds_cum_time[[#This Row],[18]],rounds_cum_time[18],1),"."))</f>
        <v>6.</v>
      </c>
      <c r="AB25" s="11" t="str">
        <f>IF(ISBLANK(laps_times[[#This Row],[19]]),"DNF",CONCATENATE(RANK(rounds_cum_time[[#This Row],[19]],rounds_cum_time[19],1),"."))</f>
        <v>6.</v>
      </c>
      <c r="AC25" s="11" t="str">
        <f>IF(ISBLANK(laps_times[[#This Row],[20]]),"DNF",CONCATENATE(RANK(rounds_cum_time[[#This Row],[20]],rounds_cum_time[20],1),"."))</f>
        <v>6.</v>
      </c>
      <c r="AD25" s="11" t="str">
        <f>IF(ISBLANK(laps_times[[#This Row],[21]]),"DNF",CONCATENATE(RANK(rounds_cum_time[[#This Row],[21]],rounds_cum_time[21],1),"."))</f>
        <v>6.</v>
      </c>
      <c r="AE25" s="11" t="str">
        <f>IF(ISBLANK(laps_times[[#This Row],[22]]),"DNF",CONCATENATE(RANK(rounds_cum_time[[#This Row],[22]],rounds_cum_time[22],1),"."))</f>
        <v>6.</v>
      </c>
      <c r="AF25" s="11" t="str">
        <f>IF(ISBLANK(laps_times[[#This Row],[23]]),"DNF",CONCATENATE(RANK(rounds_cum_time[[#This Row],[23]],rounds_cum_time[23],1),"."))</f>
        <v>6.</v>
      </c>
      <c r="AG25" s="11" t="str">
        <f>IF(ISBLANK(laps_times[[#This Row],[24]]),"DNF",CONCATENATE(RANK(rounds_cum_time[[#This Row],[24]],rounds_cum_time[24],1),"."))</f>
        <v>6.</v>
      </c>
      <c r="AH25" s="11" t="str">
        <f>IF(ISBLANK(laps_times[[#This Row],[25]]),"DNF",CONCATENATE(RANK(rounds_cum_time[[#This Row],[25]],rounds_cum_time[25],1),"."))</f>
        <v>6.</v>
      </c>
      <c r="AI25" s="11" t="str">
        <f>IF(ISBLANK(laps_times[[#This Row],[26]]),"DNF",CONCATENATE(RANK(rounds_cum_time[[#This Row],[26]],rounds_cum_time[26],1),"."))</f>
        <v>6.</v>
      </c>
      <c r="AJ25" s="11" t="str">
        <f>IF(ISBLANK(laps_times[[#This Row],[27]]),"DNF",CONCATENATE(RANK(rounds_cum_time[[#This Row],[27]],rounds_cum_time[27],1),"."))</f>
        <v>6.</v>
      </c>
      <c r="AK25" s="11" t="str">
        <f>IF(ISBLANK(laps_times[[#This Row],[28]]),"DNF",CONCATENATE(RANK(rounds_cum_time[[#This Row],[28]],rounds_cum_time[28],1),"."))</f>
        <v>6.</v>
      </c>
      <c r="AL25" s="11" t="str">
        <f>IF(ISBLANK(laps_times[[#This Row],[29]]),"DNF",CONCATENATE(RANK(rounds_cum_time[[#This Row],[29]],rounds_cum_time[29],1),"."))</f>
        <v>6.</v>
      </c>
      <c r="AM25" s="11" t="str">
        <f>IF(ISBLANK(laps_times[[#This Row],[30]]),"DNF",CONCATENATE(RANK(rounds_cum_time[[#This Row],[30]],rounds_cum_time[30],1),"."))</f>
        <v>6.</v>
      </c>
      <c r="AN25" s="11" t="str">
        <f>IF(ISBLANK(laps_times[[#This Row],[31]]),"DNF",CONCATENATE(RANK(rounds_cum_time[[#This Row],[31]],rounds_cum_time[31],1),"."))</f>
        <v>6.</v>
      </c>
      <c r="AO25" s="11" t="str">
        <f>IF(ISBLANK(laps_times[[#This Row],[32]]),"DNF",CONCATENATE(RANK(rounds_cum_time[[#This Row],[32]],rounds_cum_time[32],1),"."))</f>
        <v>6.</v>
      </c>
      <c r="AP25" s="11" t="str">
        <f>IF(ISBLANK(laps_times[[#This Row],[33]]),"DNF",CONCATENATE(RANK(rounds_cum_time[[#This Row],[33]],rounds_cum_time[33],1),"."))</f>
        <v>6.</v>
      </c>
      <c r="AQ25" s="11" t="str">
        <f>IF(ISBLANK(laps_times[[#This Row],[34]]),"DNF",CONCATENATE(RANK(rounds_cum_time[[#This Row],[34]],rounds_cum_time[34],1),"."))</f>
        <v>6.</v>
      </c>
      <c r="AR25" s="11" t="str">
        <f>IF(ISBLANK(laps_times[[#This Row],[35]]),"DNF",CONCATENATE(RANK(rounds_cum_time[[#This Row],[35]],rounds_cum_time[35],1),"."))</f>
        <v>6.</v>
      </c>
      <c r="AS25" s="11" t="str">
        <f>IF(ISBLANK(laps_times[[#This Row],[36]]),"DNF",CONCATENATE(RANK(rounds_cum_time[[#This Row],[36]],rounds_cum_time[36],1),"."))</f>
        <v>6.</v>
      </c>
      <c r="AT25" s="11" t="str">
        <f>IF(ISBLANK(laps_times[[#This Row],[37]]),"DNF",CONCATENATE(RANK(rounds_cum_time[[#This Row],[37]],rounds_cum_time[37],1),"."))</f>
        <v>6.</v>
      </c>
      <c r="AU25" s="11" t="str">
        <f>IF(ISBLANK(laps_times[[#This Row],[38]]),"DNF",CONCATENATE(RANK(rounds_cum_time[[#This Row],[38]],rounds_cum_time[38],1),"."))</f>
        <v>6.</v>
      </c>
      <c r="AV25" s="11" t="str">
        <f>IF(ISBLANK(laps_times[[#This Row],[39]]),"DNF",CONCATENATE(RANK(rounds_cum_time[[#This Row],[39]],rounds_cum_time[39],1),"."))</f>
        <v>6.</v>
      </c>
      <c r="AW25" s="11" t="str">
        <f>IF(ISBLANK(laps_times[[#This Row],[40]]),"DNF",CONCATENATE(RANK(rounds_cum_time[[#This Row],[40]],rounds_cum_time[40],1),"."))</f>
        <v>6.</v>
      </c>
      <c r="AX25" s="11" t="str">
        <f>IF(ISBLANK(laps_times[[#This Row],[41]]),"DNF",CONCATENATE(RANK(rounds_cum_time[[#This Row],[41]],rounds_cum_time[41],1),"."))</f>
        <v>6.</v>
      </c>
      <c r="AY25" s="11" t="str">
        <f>IF(ISBLANK(laps_times[[#This Row],[42]]),"DNF",CONCATENATE(RANK(rounds_cum_time[[#This Row],[42]],rounds_cum_time[42],1),"."))</f>
        <v>6.</v>
      </c>
      <c r="AZ25" s="11" t="str">
        <f>IF(ISBLANK(laps_times[[#This Row],[43]]),"DNF",CONCATENATE(RANK(rounds_cum_time[[#This Row],[43]],rounds_cum_time[43],1),"."))</f>
        <v>11.</v>
      </c>
      <c r="BA25" s="11" t="str">
        <f>IF(ISBLANK(laps_times[[#This Row],[44]]),"DNF",CONCATENATE(RANK(rounds_cum_time[[#This Row],[44]],rounds_cum_time[44],1),"."))</f>
        <v>11.</v>
      </c>
      <c r="BB25" s="11" t="str">
        <f>IF(ISBLANK(laps_times[[#This Row],[45]]),"DNF",CONCATENATE(RANK(rounds_cum_time[[#This Row],[45]],rounds_cum_time[45],1),"."))</f>
        <v>10.</v>
      </c>
      <c r="BC25" s="11" t="str">
        <f>IF(ISBLANK(laps_times[[#This Row],[46]]),"DNF",CONCATENATE(RANK(rounds_cum_time[[#This Row],[46]],rounds_cum_time[46],1),"."))</f>
        <v>10.</v>
      </c>
      <c r="BD25" s="11" t="str">
        <f>IF(ISBLANK(laps_times[[#This Row],[47]]),"DNF",CONCATENATE(RANK(rounds_cum_time[[#This Row],[47]],rounds_cum_time[47],1),"."))</f>
        <v>13.</v>
      </c>
      <c r="BE25" s="11" t="str">
        <f>IF(ISBLANK(laps_times[[#This Row],[48]]),"DNF",CONCATENATE(RANK(rounds_cum_time[[#This Row],[48]],rounds_cum_time[48],1),"."))</f>
        <v>13.</v>
      </c>
      <c r="BF25" s="11" t="str">
        <f>IF(ISBLANK(laps_times[[#This Row],[49]]),"DNF",CONCATENATE(RANK(rounds_cum_time[[#This Row],[49]],rounds_cum_time[49],1),"."))</f>
        <v>14.</v>
      </c>
      <c r="BG25" s="11" t="str">
        <f>IF(ISBLANK(laps_times[[#This Row],[50]]),"DNF",CONCATENATE(RANK(rounds_cum_time[[#This Row],[50]],rounds_cum_time[50],1),"."))</f>
        <v>14.</v>
      </c>
      <c r="BH25" s="11" t="str">
        <f>IF(ISBLANK(laps_times[[#This Row],[51]]),"DNF",CONCATENATE(RANK(rounds_cum_time[[#This Row],[51]],rounds_cum_time[51],1),"."))</f>
        <v>14.</v>
      </c>
      <c r="BI25" s="11" t="str">
        <f>IF(ISBLANK(laps_times[[#This Row],[52]]),"DNF",CONCATENATE(RANK(rounds_cum_time[[#This Row],[52]],rounds_cum_time[52],1),"."))</f>
        <v>14.</v>
      </c>
      <c r="BJ25" s="11" t="str">
        <f>IF(ISBLANK(laps_times[[#This Row],[53]]),"DNF",CONCATENATE(RANK(rounds_cum_time[[#This Row],[53]],rounds_cum_time[53],1),"."))</f>
        <v>14.</v>
      </c>
      <c r="BK25" s="11" t="str">
        <f>IF(ISBLANK(laps_times[[#This Row],[54]]),"DNF",CONCATENATE(RANK(rounds_cum_time[[#This Row],[54]],rounds_cum_time[54],1),"."))</f>
        <v>15.</v>
      </c>
      <c r="BL25" s="11" t="str">
        <f>IF(ISBLANK(laps_times[[#This Row],[55]]),"DNF",CONCATENATE(RANK(rounds_cum_time[[#This Row],[55]],rounds_cum_time[55],1),"."))</f>
        <v>15.</v>
      </c>
      <c r="BM25" s="11" t="str">
        <f>IF(ISBLANK(laps_times[[#This Row],[56]]),"DNF",CONCATENATE(RANK(rounds_cum_time[[#This Row],[56]],rounds_cum_time[56],1),"."))</f>
        <v>15.</v>
      </c>
      <c r="BN25" s="11" t="str">
        <f>IF(ISBLANK(laps_times[[#This Row],[57]]),"DNF",CONCATENATE(RANK(rounds_cum_time[[#This Row],[57]],rounds_cum_time[57],1),"."))</f>
        <v>17.</v>
      </c>
      <c r="BO25" s="11" t="str">
        <f>IF(ISBLANK(laps_times[[#This Row],[58]]),"DNF",CONCATENATE(RANK(rounds_cum_time[[#This Row],[58]],rounds_cum_time[58],1),"."))</f>
        <v>17.</v>
      </c>
      <c r="BP25" s="11" t="str">
        <f>IF(ISBLANK(laps_times[[#This Row],[59]]),"DNF",CONCATENATE(RANK(rounds_cum_time[[#This Row],[59]],rounds_cum_time[59],1),"."))</f>
        <v>17.</v>
      </c>
      <c r="BQ25" s="11" t="str">
        <f>IF(ISBLANK(laps_times[[#This Row],[60]]),"DNF",CONCATENATE(RANK(rounds_cum_time[[#This Row],[60]],rounds_cum_time[60],1),"."))</f>
        <v>17.</v>
      </c>
      <c r="BR25" s="11" t="str">
        <f>IF(ISBLANK(laps_times[[#This Row],[61]]),"DNF",CONCATENATE(RANK(rounds_cum_time[[#This Row],[61]],rounds_cum_time[61],1),"."))</f>
        <v>19.</v>
      </c>
      <c r="BS25" s="11" t="str">
        <f>IF(ISBLANK(laps_times[[#This Row],[62]]),"DNF",CONCATENATE(RANK(rounds_cum_time[[#This Row],[62]],rounds_cum_time[62],1),"."))</f>
        <v>20.</v>
      </c>
      <c r="BT25" s="11" t="str">
        <f>IF(ISBLANK(laps_times[[#This Row],[63]]),"DNF",CONCATENATE(RANK(rounds_cum_time[[#This Row],[63]],rounds_cum_time[63],1),"."))</f>
        <v>20.</v>
      </c>
    </row>
    <row r="26" spans="2:72" x14ac:dyDescent="0.2">
      <c r="B26" s="5">
        <v>21</v>
      </c>
      <c r="C26" s="20">
        <v>128</v>
      </c>
      <c r="D26" s="1" t="s">
        <v>37</v>
      </c>
      <c r="E26" s="3">
        <v>1959</v>
      </c>
      <c r="F26" s="3" t="s">
        <v>38</v>
      </c>
      <c r="G26" s="3">
        <v>1</v>
      </c>
      <c r="H26" s="1" t="s">
        <v>39</v>
      </c>
      <c r="I26" s="7">
        <v>0.13335752314814817</v>
      </c>
      <c r="J26" s="11" t="str">
        <f>IF(ISBLANK(laps_times[[#This Row],[1]]),"DNF",CONCATENATE(RANK(rounds_cum_time[[#This Row],[1]],rounds_cum_time[1],1),"."))</f>
        <v>28.</v>
      </c>
      <c r="K26" s="11" t="str">
        <f>IF(ISBLANK(laps_times[[#This Row],[2]]),"DNF",CONCATENATE(RANK(rounds_cum_time[[#This Row],[2]],rounds_cum_time[2],1),"."))</f>
        <v>26.</v>
      </c>
      <c r="L26" s="11" t="str">
        <f>IF(ISBLANK(laps_times[[#This Row],[3]]),"DNF",CONCATENATE(RANK(rounds_cum_time[[#This Row],[3]],rounds_cum_time[3],1),"."))</f>
        <v>26.</v>
      </c>
      <c r="M26" s="11" t="str">
        <f>IF(ISBLANK(laps_times[[#This Row],[4]]),"DNF",CONCATENATE(RANK(rounds_cum_time[[#This Row],[4]],rounds_cum_time[4],1),"."))</f>
        <v>26.</v>
      </c>
      <c r="N26" s="11" t="str">
        <f>IF(ISBLANK(laps_times[[#This Row],[5]]),"DNF",CONCATENATE(RANK(rounds_cum_time[[#This Row],[5]],rounds_cum_time[5],1),"."))</f>
        <v>26.</v>
      </c>
      <c r="O26" s="11" t="str">
        <f>IF(ISBLANK(laps_times[[#This Row],[6]]),"DNF",CONCATENATE(RANK(rounds_cum_time[[#This Row],[6]],rounds_cum_time[6],1),"."))</f>
        <v>25.</v>
      </c>
      <c r="P26" s="11" t="str">
        <f>IF(ISBLANK(laps_times[[#This Row],[7]]),"DNF",CONCATENATE(RANK(rounds_cum_time[[#This Row],[7]],rounds_cum_time[7],1),"."))</f>
        <v>23.</v>
      </c>
      <c r="Q26" s="11" t="str">
        <f>IF(ISBLANK(laps_times[[#This Row],[8]]),"DNF",CONCATENATE(RANK(rounds_cum_time[[#This Row],[8]],rounds_cum_time[8],1),"."))</f>
        <v>25.</v>
      </c>
      <c r="R26" s="11" t="str">
        <f>IF(ISBLANK(laps_times[[#This Row],[9]]),"DNF",CONCATENATE(RANK(rounds_cum_time[[#This Row],[9]],rounds_cum_time[9],1),"."))</f>
        <v>25.</v>
      </c>
      <c r="S26" s="11" t="str">
        <f>IF(ISBLANK(laps_times[[#This Row],[10]]),"DNF",CONCATENATE(RANK(rounds_cum_time[[#This Row],[10]],rounds_cum_time[10],1),"."))</f>
        <v>25.</v>
      </c>
      <c r="T26" s="11" t="str">
        <f>IF(ISBLANK(laps_times[[#This Row],[11]]),"DNF",CONCATENATE(RANK(rounds_cum_time[[#This Row],[11]],rounds_cum_time[11],1),"."))</f>
        <v>25.</v>
      </c>
      <c r="U26" s="11" t="str">
        <f>IF(ISBLANK(laps_times[[#This Row],[12]]),"DNF",CONCATENATE(RANK(rounds_cum_time[[#This Row],[12]],rounds_cum_time[12],1),"."))</f>
        <v>25.</v>
      </c>
      <c r="V26" s="11" t="str">
        <f>IF(ISBLANK(laps_times[[#This Row],[13]]),"DNF",CONCATENATE(RANK(rounds_cum_time[[#This Row],[13]],rounds_cum_time[13],1),"."))</f>
        <v>25.</v>
      </c>
      <c r="W26" s="11" t="str">
        <f>IF(ISBLANK(laps_times[[#This Row],[14]]),"DNF",CONCATENATE(RANK(rounds_cum_time[[#This Row],[14]],rounds_cum_time[14],1),"."))</f>
        <v>25.</v>
      </c>
      <c r="X26" s="11" t="str">
        <f>IF(ISBLANK(laps_times[[#This Row],[15]]),"DNF",CONCATENATE(RANK(rounds_cum_time[[#This Row],[15]],rounds_cum_time[15],1),"."))</f>
        <v>25.</v>
      </c>
      <c r="Y26" s="11" t="str">
        <f>IF(ISBLANK(laps_times[[#This Row],[16]]),"DNF",CONCATENATE(RANK(rounds_cum_time[[#This Row],[16]],rounds_cum_time[16],1),"."))</f>
        <v>25.</v>
      </c>
      <c r="Z26" s="11" t="str">
        <f>IF(ISBLANK(laps_times[[#This Row],[17]]),"DNF",CONCATENATE(RANK(rounds_cum_time[[#This Row],[17]],rounds_cum_time[17],1),"."))</f>
        <v>25.</v>
      </c>
      <c r="AA26" s="11" t="str">
        <f>IF(ISBLANK(laps_times[[#This Row],[18]]),"DNF",CONCATENATE(RANK(rounds_cum_time[[#This Row],[18]],rounds_cum_time[18],1),"."))</f>
        <v>25.</v>
      </c>
      <c r="AB26" s="11" t="str">
        <f>IF(ISBLANK(laps_times[[#This Row],[19]]),"DNF",CONCATENATE(RANK(rounds_cum_time[[#This Row],[19]],rounds_cum_time[19],1),"."))</f>
        <v>25.</v>
      </c>
      <c r="AC26" s="11" t="str">
        <f>IF(ISBLANK(laps_times[[#This Row],[20]]),"DNF",CONCATENATE(RANK(rounds_cum_time[[#This Row],[20]],rounds_cum_time[20],1),"."))</f>
        <v>25.</v>
      </c>
      <c r="AD26" s="11" t="str">
        <f>IF(ISBLANK(laps_times[[#This Row],[21]]),"DNF",CONCATENATE(RANK(rounds_cum_time[[#This Row],[21]],rounds_cum_time[21],1),"."))</f>
        <v>25.</v>
      </c>
      <c r="AE26" s="11" t="str">
        <f>IF(ISBLANK(laps_times[[#This Row],[22]]),"DNF",CONCATENATE(RANK(rounds_cum_time[[#This Row],[22]],rounds_cum_time[22],1),"."))</f>
        <v>25.</v>
      </c>
      <c r="AF26" s="11" t="str">
        <f>IF(ISBLANK(laps_times[[#This Row],[23]]),"DNF",CONCATENATE(RANK(rounds_cum_time[[#This Row],[23]],rounds_cum_time[23],1),"."))</f>
        <v>25.</v>
      </c>
      <c r="AG26" s="11" t="str">
        <f>IF(ISBLANK(laps_times[[#This Row],[24]]),"DNF",CONCATENATE(RANK(rounds_cum_time[[#This Row],[24]],rounds_cum_time[24],1),"."))</f>
        <v>25.</v>
      </c>
      <c r="AH26" s="11" t="str">
        <f>IF(ISBLANK(laps_times[[#This Row],[25]]),"DNF",CONCATENATE(RANK(rounds_cum_time[[#This Row],[25]],rounds_cum_time[25],1),"."))</f>
        <v>25.</v>
      </c>
      <c r="AI26" s="11" t="str">
        <f>IF(ISBLANK(laps_times[[#This Row],[26]]),"DNF",CONCATENATE(RANK(rounds_cum_time[[#This Row],[26]],rounds_cum_time[26],1),"."))</f>
        <v>24.</v>
      </c>
      <c r="AJ26" s="11" t="str">
        <f>IF(ISBLANK(laps_times[[#This Row],[27]]),"DNF",CONCATENATE(RANK(rounds_cum_time[[#This Row],[27]],rounds_cum_time[27],1),"."))</f>
        <v>24.</v>
      </c>
      <c r="AK26" s="11" t="str">
        <f>IF(ISBLANK(laps_times[[#This Row],[28]]),"DNF",CONCATENATE(RANK(rounds_cum_time[[#This Row],[28]],rounds_cum_time[28],1),"."))</f>
        <v>24.</v>
      </c>
      <c r="AL26" s="11" t="str">
        <f>IF(ISBLANK(laps_times[[#This Row],[29]]),"DNF",CONCATENATE(RANK(rounds_cum_time[[#This Row],[29]],rounds_cum_time[29],1),"."))</f>
        <v>24.</v>
      </c>
      <c r="AM26" s="11" t="str">
        <f>IF(ISBLANK(laps_times[[#This Row],[30]]),"DNF",CONCATENATE(RANK(rounds_cum_time[[#This Row],[30]],rounds_cum_time[30],1),"."))</f>
        <v>24.</v>
      </c>
      <c r="AN26" s="11" t="str">
        <f>IF(ISBLANK(laps_times[[#This Row],[31]]),"DNF",CONCATENATE(RANK(rounds_cum_time[[#This Row],[31]],rounds_cum_time[31],1),"."))</f>
        <v>24.</v>
      </c>
      <c r="AO26" s="11" t="str">
        <f>IF(ISBLANK(laps_times[[#This Row],[32]]),"DNF",CONCATENATE(RANK(rounds_cum_time[[#This Row],[32]],rounds_cum_time[32],1),"."))</f>
        <v>24.</v>
      </c>
      <c r="AP26" s="11" t="str">
        <f>IF(ISBLANK(laps_times[[#This Row],[33]]),"DNF",CONCATENATE(RANK(rounds_cum_time[[#This Row],[33]],rounds_cum_time[33],1),"."))</f>
        <v>24.</v>
      </c>
      <c r="AQ26" s="11" t="str">
        <f>IF(ISBLANK(laps_times[[#This Row],[34]]),"DNF",CONCATENATE(RANK(rounds_cum_time[[#This Row],[34]],rounds_cum_time[34],1),"."))</f>
        <v>24.</v>
      </c>
      <c r="AR26" s="11" t="str">
        <f>IF(ISBLANK(laps_times[[#This Row],[35]]),"DNF",CONCATENATE(RANK(rounds_cum_time[[#This Row],[35]],rounds_cum_time[35],1),"."))</f>
        <v>24.</v>
      </c>
      <c r="AS26" s="11" t="str">
        <f>IF(ISBLANK(laps_times[[#This Row],[36]]),"DNF",CONCATENATE(RANK(rounds_cum_time[[#This Row],[36]],rounds_cum_time[36],1),"."))</f>
        <v>24.</v>
      </c>
      <c r="AT26" s="11" t="str">
        <f>IF(ISBLANK(laps_times[[#This Row],[37]]),"DNF",CONCATENATE(RANK(rounds_cum_time[[#This Row],[37]],rounds_cum_time[37],1),"."))</f>
        <v>24.</v>
      </c>
      <c r="AU26" s="11" t="str">
        <f>IF(ISBLANK(laps_times[[#This Row],[38]]),"DNF",CONCATENATE(RANK(rounds_cum_time[[#This Row],[38]],rounds_cum_time[38],1),"."))</f>
        <v>24.</v>
      </c>
      <c r="AV26" s="11" t="str">
        <f>IF(ISBLANK(laps_times[[#This Row],[39]]),"DNF",CONCATENATE(RANK(rounds_cum_time[[#This Row],[39]],rounds_cum_time[39],1),"."))</f>
        <v>25.</v>
      </c>
      <c r="AW26" s="11" t="str">
        <f>IF(ISBLANK(laps_times[[#This Row],[40]]),"DNF",CONCATENATE(RANK(rounds_cum_time[[#This Row],[40]],rounds_cum_time[40],1),"."))</f>
        <v>25.</v>
      </c>
      <c r="AX26" s="11" t="str">
        <f>IF(ISBLANK(laps_times[[#This Row],[41]]),"DNF",CONCATENATE(RANK(rounds_cum_time[[#This Row],[41]],rounds_cum_time[41],1),"."))</f>
        <v>25.</v>
      </c>
      <c r="AY26" s="11" t="str">
        <f>IF(ISBLANK(laps_times[[#This Row],[42]]),"DNF",CONCATENATE(RANK(rounds_cum_time[[#This Row],[42]],rounds_cum_time[42],1),"."))</f>
        <v>26.</v>
      </c>
      <c r="AZ26" s="11" t="str">
        <f>IF(ISBLANK(laps_times[[#This Row],[43]]),"DNF",CONCATENATE(RANK(rounds_cum_time[[#This Row],[43]],rounds_cum_time[43],1),"."))</f>
        <v>26.</v>
      </c>
      <c r="BA26" s="11" t="str">
        <f>IF(ISBLANK(laps_times[[#This Row],[44]]),"DNF",CONCATENATE(RANK(rounds_cum_time[[#This Row],[44]],rounds_cum_time[44],1),"."))</f>
        <v>27.</v>
      </c>
      <c r="BB26" s="11" t="str">
        <f>IF(ISBLANK(laps_times[[#This Row],[45]]),"DNF",CONCATENATE(RANK(rounds_cum_time[[#This Row],[45]],rounds_cum_time[45],1),"."))</f>
        <v>26.</v>
      </c>
      <c r="BC26" s="11" t="str">
        <f>IF(ISBLANK(laps_times[[#This Row],[46]]),"DNF",CONCATENATE(RANK(rounds_cum_time[[#This Row],[46]],rounds_cum_time[46],1),"."))</f>
        <v>26.</v>
      </c>
      <c r="BD26" s="11" t="str">
        <f>IF(ISBLANK(laps_times[[#This Row],[47]]),"DNF",CONCATENATE(RANK(rounds_cum_time[[#This Row],[47]],rounds_cum_time[47],1),"."))</f>
        <v>25.</v>
      </c>
      <c r="BE26" s="11" t="str">
        <f>IF(ISBLANK(laps_times[[#This Row],[48]]),"DNF",CONCATENATE(RANK(rounds_cum_time[[#This Row],[48]],rounds_cum_time[48],1),"."))</f>
        <v>24.</v>
      </c>
      <c r="BF26" s="11" t="str">
        <f>IF(ISBLANK(laps_times[[#This Row],[49]]),"DNF",CONCATENATE(RANK(rounds_cum_time[[#This Row],[49]],rounds_cum_time[49],1),"."))</f>
        <v>24.</v>
      </c>
      <c r="BG26" s="11" t="str">
        <f>IF(ISBLANK(laps_times[[#This Row],[50]]),"DNF",CONCATENATE(RANK(rounds_cum_time[[#This Row],[50]],rounds_cum_time[50],1),"."))</f>
        <v>24.</v>
      </c>
      <c r="BH26" s="11" t="str">
        <f>IF(ISBLANK(laps_times[[#This Row],[51]]),"DNF",CONCATENATE(RANK(rounds_cum_time[[#This Row],[51]],rounds_cum_time[51],1),"."))</f>
        <v>23.</v>
      </c>
      <c r="BI26" s="11" t="str">
        <f>IF(ISBLANK(laps_times[[#This Row],[52]]),"DNF",CONCATENATE(RANK(rounds_cum_time[[#This Row],[52]],rounds_cum_time[52],1),"."))</f>
        <v>23.</v>
      </c>
      <c r="BJ26" s="11" t="str">
        <f>IF(ISBLANK(laps_times[[#This Row],[53]]),"DNF",CONCATENATE(RANK(rounds_cum_time[[#This Row],[53]],rounds_cum_time[53],1),"."))</f>
        <v>23.</v>
      </c>
      <c r="BK26" s="11" t="str">
        <f>IF(ISBLANK(laps_times[[#This Row],[54]]),"DNF",CONCATENATE(RANK(rounds_cum_time[[#This Row],[54]],rounds_cum_time[54],1),"."))</f>
        <v>23.</v>
      </c>
      <c r="BL26" s="11" t="str">
        <f>IF(ISBLANK(laps_times[[#This Row],[55]]),"DNF",CONCATENATE(RANK(rounds_cum_time[[#This Row],[55]],rounds_cum_time[55],1),"."))</f>
        <v>22.</v>
      </c>
      <c r="BM26" s="11" t="str">
        <f>IF(ISBLANK(laps_times[[#This Row],[56]]),"DNF",CONCATENATE(RANK(rounds_cum_time[[#This Row],[56]],rounds_cum_time[56],1),"."))</f>
        <v>22.</v>
      </c>
      <c r="BN26" s="11" t="str">
        <f>IF(ISBLANK(laps_times[[#This Row],[57]]),"DNF",CONCATENATE(RANK(rounds_cum_time[[#This Row],[57]],rounds_cum_time[57],1),"."))</f>
        <v>21.</v>
      </c>
      <c r="BO26" s="11" t="str">
        <f>IF(ISBLANK(laps_times[[#This Row],[58]]),"DNF",CONCATENATE(RANK(rounds_cum_time[[#This Row],[58]],rounds_cum_time[58],1),"."))</f>
        <v>21.</v>
      </c>
      <c r="BP26" s="11" t="str">
        <f>IF(ISBLANK(laps_times[[#This Row],[59]]),"DNF",CONCATENATE(RANK(rounds_cum_time[[#This Row],[59]],rounds_cum_time[59],1),"."))</f>
        <v>21.</v>
      </c>
      <c r="BQ26" s="11" t="str">
        <f>IF(ISBLANK(laps_times[[#This Row],[60]]),"DNF",CONCATENATE(RANK(rounds_cum_time[[#This Row],[60]],rounds_cum_time[60],1),"."))</f>
        <v>21.</v>
      </c>
      <c r="BR26" s="11" t="str">
        <f>IF(ISBLANK(laps_times[[#This Row],[61]]),"DNF",CONCATENATE(RANK(rounds_cum_time[[#This Row],[61]],rounds_cum_time[61],1),"."))</f>
        <v>21.</v>
      </c>
      <c r="BS26" s="11" t="str">
        <f>IF(ISBLANK(laps_times[[#This Row],[62]]),"DNF",CONCATENATE(RANK(rounds_cum_time[[#This Row],[62]],rounds_cum_time[62],1),"."))</f>
        <v>21.</v>
      </c>
      <c r="BT26" s="11" t="str">
        <f>IF(ISBLANK(laps_times[[#This Row],[63]]),"DNF",CONCATENATE(RANK(rounds_cum_time[[#This Row],[63]],rounds_cum_time[63],1),"."))</f>
        <v>21.</v>
      </c>
    </row>
    <row r="27" spans="2:72" x14ac:dyDescent="0.2">
      <c r="B27" s="5">
        <v>22</v>
      </c>
      <c r="C27" s="20">
        <v>17</v>
      </c>
      <c r="D27" s="1" t="s">
        <v>40</v>
      </c>
      <c r="E27" s="3">
        <v>1971</v>
      </c>
      <c r="F27" s="3" t="s">
        <v>1</v>
      </c>
      <c r="G27" s="3">
        <v>11</v>
      </c>
      <c r="H27" s="1" t="s">
        <v>41</v>
      </c>
      <c r="I27" s="7">
        <v>0.13354791666666668</v>
      </c>
      <c r="J27" s="11" t="str">
        <f>IF(ISBLANK(laps_times[[#This Row],[1]]),"DNF",CONCATENATE(RANK(rounds_cum_time[[#This Row],[1]],rounds_cum_time[1],1),"."))</f>
        <v>26.</v>
      </c>
      <c r="K27" s="11" t="str">
        <f>IF(ISBLANK(laps_times[[#This Row],[2]]),"DNF",CONCATENATE(RANK(rounds_cum_time[[#This Row],[2]],rounds_cum_time[2],1),"."))</f>
        <v>24.</v>
      </c>
      <c r="L27" s="11" t="str">
        <f>IF(ISBLANK(laps_times[[#This Row],[3]]),"DNF",CONCATENATE(RANK(rounds_cum_time[[#This Row],[3]],rounds_cum_time[3],1),"."))</f>
        <v>24.</v>
      </c>
      <c r="M27" s="11" t="str">
        <f>IF(ISBLANK(laps_times[[#This Row],[4]]),"DNF",CONCATENATE(RANK(rounds_cum_time[[#This Row],[4]],rounds_cum_time[4],1),"."))</f>
        <v>25.</v>
      </c>
      <c r="N27" s="11" t="str">
        <f>IF(ISBLANK(laps_times[[#This Row],[5]]),"DNF",CONCATENATE(RANK(rounds_cum_time[[#This Row],[5]],rounds_cum_time[5],1),"."))</f>
        <v>25.</v>
      </c>
      <c r="O27" s="11" t="str">
        <f>IF(ISBLANK(laps_times[[#This Row],[6]]),"DNF",CONCATENATE(RANK(rounds_cum_time[[#This Row],[6]],rounds_cum_time[6],1),"."))</f>
        <v>26.</v>
      </c>
      <c r="P27" s="11" t="str">
        <f>IF(ISBLANK(laps_times[[#This Row],[7]]),"DNF",CONCATENATE(RANK(rounds_cum_time[[#This Row],[7]],rounds_cum_time[7],1),"."))</f>
        <v>22.</v>
      </c>
      <c r="Q27" s="11" t="str">
        <f>IF(ISBLANK(laps_times[[#This Row],[8]]),"DNF",CONCATENATE(RANK(rounds_cum_time[[#This Row],[8]],rounds_cum_time[8],1),"."))</f>
        <v>22.</v>
      </c>
      <c r="R27" s="11" t="str">
        <f>IF(ISBLANK(laps_times[[#This Row],[9]]),"DNF",CONCATENATE(RANK(rounds_cum_time[[#This Row],[9]],rounds_cum_time[9],1),"."))</f>
        <v>22.</v>
      </c>
      <c r="S27" s="11" t="str">
        <f>IF(ISBLANK(laps_times[[#This Row],[10]]),"DNF",CONCATENATE(RANK(rounds_cum_time[[#This Row],[10]],rounds_cum_time[10],1),"."))</f>
        <v>23.</v>
      </c>
      <c r="T27" s="11" t="str">
        <f>IF(ISBLANK(laps_times[[#This Row],[11]]),"DNF",CONCATENATE(RANK(rounds_cum_time[[#This Row],[11]],rounds_cum_time[11],1),"."))</f>
        <v>22.</v>
      </c>
      <c r="U27" s="11" t="str">
        <f>IF(ISBLANK(laps_times[[#This Row],[12]]),"DNF",CONCATENATE(RANK(rounds_cum_time[[#This Row],[12]],rounds_cum_time[12],1),"."))</f>
        <v>23.</v>
      </c>
      <c r="V27" s="11" t="str">
        <f>IF(ISBLANK(laps_times[[#This Row],[13]]),"DNF",CONCATENATE(RANK(rounds_cum_time[[#This Row],[13]],rounds_cum_time[13],1),"."))</f>
        <v>23.</v>
      </c>
      <c r="W27" s="11" t="str">
        <f>IF(ISBLANK(laps_times[[#This Row],[14]]),"DNF",CONCATENATE(RANK(rounds_cum_time[[#This Row],[14]],rounds_cum_time[14],1),"."))</f>
        <v>23.</v>
      </c>
      <c r="X27" s="11" t="str">
        <f>IF(ISBLANK(laps_times[[#This Row],[15]]),"DNF",CONCATENATE(RANK(rounds_cum_time[[#This Row],[15]],rounds_cum_time[15],1),"."))</f>
        <v>23.</v>
      </c>
      <c r="Y27" s="11" t="str">
        <f>IF(ISBLANK(laps_times[[#This Row],[16]]),"DNF",CONCATENATE(RANK(rounds_cum_time[[#This Row],[16]],rounds_cum_time[16],1),"."))</f>
        <v>23.</v>
      </c>
      <c r="Z27" s="11" t="str">
        <f>IF(ISBLANK(laps_times[[#This Row],[17]]),"DNF",CONCATENATE(RANK(rounds_cum_time[[#This Row],[17]],rounds_cum_time[17],1),"."))</f>
        <v>23.</v>
      </c>
      <c r="AA27" s="11" t="str">
        <f>IF(ISBLANK(laps_times[[#This Row],[18]]),"DNF",CONCATENATE(RANK(rounds_cum_time[[#This Row],[18]],rounds_cum_time[18],1),"."))</f>
        <v>23.</v>
      </c>
      <c r="AB27" s="11" t="str">
        <f>IF(ISBLANK(laps_times[[#This Row],[19]]),"DNF",CONCATENATE(RANK(rounds_cum_time[[#This Row],[19]],rounds_cum_time[19],1),"."))</f>
        <v>24.</v>
      </c>
      <c r="AC27" s="11" t="str">
        <f>IF(ISBLANK(laps_times[[#This Row],[20]]),"DNF",CONCATENATE(RANK(rounds_cum_time[[#This Row],[20]],rounds_cum_time[20],1),"."))</f>
        <v>24.</v>
      </c>
      <c r="AD27" s="11" t="str">
        <f>IF(ISBLANK(laps_times[[#This Row],[21]]),"DNF",CONCATENATE(RANK(rounds_cum_time[[#This Row],[21]],rounds_cum_time[21],1),"."))</f>
        <v>24.</v>
      </c>
      <c r="AE27" s="11" t="str">
        <f>IF(ISBLANK(laps_times[[#This Row],[22]]),"DNF",CONCATENATE(RANK(rounds_cum_time[[#This Row],[22]],rounds_cum_time[22],1),"."))</f>
        <v>24.</v>
      </c>
      <c r="AF27" s="11" t="str">
        <f>IF(ISBLANK(laps_times[[#This Row],[23]]),"DNF",CONCATENATE(RANK(rounds_cum_time[[#This Row],[23]],rounds_cum_time[23],1),"."))</f>
        <v>23.</v>
      </c>
      <c r="AG27" s="11" t="str">
        <f>IF(ISBLANK(laps_times[[#This Row],[24]]),"DNF",CONCATENATE(RANK(rounds_cum_time[[#This Row],[24]],rounds_cum_time[24],1),"."))</f>
        <v>23.</v>
      </c>
      <c r="AH27" s="11" t="str">
        <f>IF(ISBLANK(laps_times[[#This Row],[25]]),"DNF",CONCATENATE(RANK(rounds_cum_time[[#This Row],[25]],rounds_cum_time[25],1),"."))</f>
        <v>23.</v>
      </c>
      <c r="AI27" s="11" t="str">
        <f>IF(ISBLANK(laps_times[[#This Row],[26]]),"DNF",CONCATENATE(RANK(rounds_cum_time[[#This Row],[26]],rounds_cum_time[26],1),"."))</f>
        <v>23.</v>
      </c>
      <c r="AJ27" s="11" t="str">
        <f>IF(ISBLANK(laps_times[[#This Row],[27]]),"DNF",CONCATENATE(RANK(rounds_cum_time[[#This Row],[27]],rounds_cum_time[27],1),"."))</f>
        <v>23.</v>
      </c>
      <c r="AK27" s="11" t="str">
        <f>IF(ISBLANK(laps_times[[#This Row],[28]]),"DNF",CONCATENATE(RANK(rounds_cum_time[[#This Row],[28]],rounds_cum_time[28],1),"."))</f>
        <v>23.</v>
      </c>
      <c r="AL27" s="11" t="str">
        <f>IF(ISBLANK(laps_times[[#This Row],[29]]),"DNF",CONCATENATE(RANK(rounds_cum_time[[#This Row],[29]],rounds_cum_time[29],1),"."))</f>
        <v>23.</v>
      </c>
      <c r="AM27" s="11" t="str">
        <f>IF(ISBLANK(laps_times[[#This Row],[30]]),"DNF",CONCATENATE(RANK(rounds_cum_time[[#This Row],[30]],rounds_cum_time[30],1),"."))</f>
        <v>23.</v>
      </c>
      <c r="AN27" s="11" t="str">
        <f>IF(ISBLANK(laps_times[[#This Row],[31]]),"DNF",CONCATENATE(RANK(rounds_cum_time[[#This Row],[31]],rounds_cum_time[31],1),"."))</f>
        <v>23.</v>
      </c>
      <c r="AO27" s="11" t="str">
        <f>IF(ISBLANK(laps_times[[#This Row],[32]]),"DNF",CONCATENATE(RANK(rounds_cum_time[[#This Row],[32]],rounds_cum_time[32],1),"."))</f>
        <v>23.</v>
      </c>
      <c r="AP27" s="11" t="str">
        <f>IF(ISBLANK(laps_times[[#This Row],[33]]),"DNF",CONCATENATE(RANK(rounds_cum_time[[#This Row],[33]],rounds_cum_time[33],1),"."))</f>
        <v>23.</v>
      </c>
      <c r="AQ27" s="11" t="str">
        <f>IF(ISBLANK(laps_times[[#This Row],[34]]),"DNF",CONCATENATE(RANK(rounds_cum_time[[#This Row],[34]],rounds_cum_time[34],1),"."))</f>
        <v>23.</v>
      </c>
      <c r="AR27" s="11" t="str">
        <f>IF(ISBLANK(laps_times[[#This Row],[35]]),"DNF",CONCATENATE(RANK(rounds_cum_time[[#This Row],[35]],rounds_cum_time[35],1),"."))</f>
        <v>23.</v>
      </c>
      <c r="AS27" s="11" t="str">
        <f>IF(ISBLANK(laps_times[[#This Row],[36]]),"DNF",CONCATENATE(RANK(rounds_cum_time[[#This Row],[36]],rounds_cum_time[36],1),"."))</f>
        <v>23.</v>
      </c>
      <c r="AT27" s="11" t="str">
        <f>IF(ISBLANK(laps_times[[#This Row],[37]]),"DNF",CONCATENATE(RANK(rounds_cum_time[[#This Row],[37]],rounds_cum_time[37],1),"."))</f>
        <v>23.</v>
      </c>
      <c r="AU27" s="11" t="str">
        <f>IF(ISBLANK(laps_times[[#This Row],[38]]),"DNF",CONCATENATE(RANK(rounds_cum_time[[#This Row],[38]],rounds_cum_time[38],1),"."))</f>
        <v>23.</v>
      </c>
      <c r="AV27" s="11" t="str">
        <f>IF(ISBLANK(laps_times[[#This Row],[39]]),"DNF",CONCATENATE(RANK(rounds_cum_time[[#This Row],[39]],rounds_cum_time[39],1),"."))</f>
        <v>23.</v>
      </c>
      <c r="AW27" s="11" t="str">
        <f>IF(ISBLANK(laps_times[[#This Row],[40]]),"DNF",CONCATENATE(RANK(rounds_cum_time[[#This Row],[40]],rounds_cum_time[40],1),"."))</f>
        <v>23.</v>
      </c>
      <c r="AX27" s="11" t="str">
        <f>IF(ISBLANK(laps_times[[#This Row],[41]]),"DNF",CONCATENATE(RANK(rounds_cum_time[[#This Row],[41]],rounds_cum_time[41],1),"."))</f>
        <v>22.</v>
      </c>
      <c r="AY27" s="11" t="str">
        <f>IF(ISBLANK(laps_times[[#This Row],[42]]),"DNF",CONCATENATE(RANK(rounds_cum_time[[#This Row],[42]],rounds_cum_time[42],1),"."))</f>
        <v>22.</v>
      </c>
      <c r="AZ27" s="11" t="str">
        <f>IF(ISBLANK(laps_times[[#This Row],[43]]),"DNF",CONCATENATE(RANK(rounds_cum_time[[#This Row],[43]],rounds_cum_time[43],1),"."))</f>
        <v>22.</v>
      </c>
      <c r="BA27" s="11" t="str">
        <f>IF(ISBLANK(laps_times[[#This Row],[44]]),"DNF",CONCATENATE(RANK(rounds_cum_time[[#This Row],[44]],rounds_cum_time[44],1),"."))</f>
        <v>22.</v>
      </c>
      <c r="BB27" s="11" t="str">
        <f>IF(ISBLANK(laps_times[[#This Row],[45]]),"DNF",CONCATENATE(RANK(rounds_cum_time[[#This Row],[45]],rounds_cum_time[45],1),"."))</f>
        <v>22.</v>
      </c>
      <c r="BC27" s="11" t="str">
        <f>IF(ISBLANK(laps_times[[#This Row],[46]]),"DNF",CONCATENATE(RANK(rounds_cum_time[[#This Row],[46]],rounds_cum_time[46],1),"."))</f>
        <v>22.</v>
      </c>
      <c r="BD27" s="11" t="str">
        <f>IF(ISBLANK(laps_times[[#This Row],[47]]),"DNF",CONCATENATE(RANK(rounds_cum_time[[#This Row],[47]],rounds_cum_time[47],1),"."))</f>
        <v>22.</v>
      </c>
      <c r="BE27" s="11" t="str">
        <f>IF(ISBLANK(laps_times[[#This Row],[48]]),"DNF",CONCATENATE(RANK(rounds_cum_time[[#This Row],[48]],rounds_cum_time[48],1),"."))</f>
        <v>22.</v>
      </c>
      <c r="BF27" s="11" t="str">
        <f>IF(ISBLANK(laps_times[[#This Row],[49]]),"DNF",CONCATENATE(RANK(rounds_cum_time[[#This Row],[49]],rounds_cum_time[49],1),"."))</f>
        <v>22.</v>
      </c>
      <c r="BG27" s="11" t="str">
        <f>IF(ISBLANK(laps_times[[#This Row],[50]]),"DNF",CONCATENATE(RANK(rounds_cum_time[[#This Row],[50]],rounds_cum_time[50],1),"."))</f>
        <v>22.</v>
      </c>
      <c r="BH27" s="11" t="str">
        <f>IF(ISBLANK(laps_times[[#This Row],[51]]),"DNF",CONCATENATE(RANK(rounds_cum_time[[#This Row],[51]],rounds_cum_time[51],1),"."))</f>
        <v>22.</v>
      </c>
      <c r="BI27" s="11" t="str">
        <f>IF(ISBLANK(laps_times[[#This Row],[52]]),"DNF",CONCATENATE(RANK(rounds_cum_time[[#This Row],[52]],rounds_cum_time[52],1),"."))</f>
        <v>22.</v>
      </c>
      <c r="BJ27" s="11" t="str">
        <f>IF(ISBLANK(laps_times[[#This Row],[53]]),"DNF",CONCATENATE(RANK(rounds_cum_time[[#This Row],[53]],rounds_cum_time[53],1),"."))</f>
        <v>22.</v>
      </c>
      <c r="BK27" s="11" t="str">
        <f>IF(ISBLANK(laps_times[[#This Row],[54]]),"DNF",CONCATENATE(RANK(rounds_cum_time[[#This Row],[54]],rounds_cum_time[54],1),"."))</f>
        <v>22.</v>
      </c>
      <c r="BL27" s="11" t="str">
        <f>IF(ISBLANK(laps_times[[#This Row],[55]]),"DNF",CONCATENATE(RANK(rounds_cum_time[[#This Row],[55]],rounds_cum_time[55],1),"."))</f>
        <v>23.</v>
      </c>
      <c r="BM27" s="11" t="str">
        <f>IF(ISBLANK(laps_times[[#This Row],[56]]),"DNF",CONCATENATE(RANK(rounds_cum_time[[#This Row],[56]],rounds_cum_time[56],1),"."))</f>
        <v>23.</v>
      </c>
      <c r="BN27" s="11" t="str">
        <f>IF(ISBLANK(laps_times[[#This Row],[57]]),"DNF",CONCATENATE(RANK(rounds_cum_time[[#This Row],[57]],rounds_cum_time[57],1),"."))</f>
        <v>22.</v>
      </c>
      <c r="BO27" s="11" t="str">
        <f>IF(ISBLANK(laps_times[[#This Row],[58]]),"DNF",CONCATENATE(RANK(rounds_cum_time[[#This Row],[58]],rounds_cum_time[58],1),"."))</f>
        <v>22.</v>
      </c>
      <c r="BP27" s="11" t="str">
        <f>IF(ISBLANK(laps_times[[#This Row],[59]]),"DNF",CONCATENATE(RANK(rounds_cum_time[[#This Row],[59]],rounds_cum_time[59],1),"."))</f>
        <v>23.</v>
      </c>
      <c r="BQ27" s="11" t="str">
        <f>IF(ISBLANK(laps_times[[#This Row],[60]]),"DNF",CONCATENATE(RANK(rounds_cum_time[[#This Row],[60]],rounds_cum_time[60],1),"."))</f>
        <v>23.</v>
      </c>
      <c r="BR27" s="11" t="str">
        <f>IF(ISBLANK(laps_times[[#This Row],[61]]),"DNF",CONCATENATE(RANK(rounds_cum_time[[#This Row],[61]],rounds_cum_time[61],1),"."))</f>
        <v>22.</v>
      </c>
      <c r="BS27" s="11" t="str">
        <f>IF(ISBLANK(laps_times[[#This Row],[62]]),"DNF",CONCATENATE(RANK(rounds_cum_time[[#This Row],[62]],rounds_cum_time[62],1),"."))</f>
        <v>22.</v>
      </c>
      <c r="BT27" s="11" t="str">
        <f>IF(ISBLANK(laps_times[[#This Row],[63]]),"DNF",CONCATENATE(RANK(rounds_cum_time[[#This Row],[63]],rounds_cum_time[63],1),"."))</f>
        <v>22.</v>
      </c>
    </row>
    <row r="28" spans="2:72" x14ac:dyDescent="0.2">
      <c r="B28" s="5">
        <v>23</v>
      </c>
      <c r="C28" s="20">
        <v>124</v>
      </c>
      <c r="D28" s="1" t="s">
        <v>42</v>
      </c>
      <c r="E28" s="3">
        <v>1971</v>
      </c>
      <c r="F28" s="3" t="s">
        <v>1</v>
      </c>
      <c r="G28" s="3">
        <v>12</v>
      </c>
      <c r="I28" s="7">
        <v>0.13373414351851851</v>
      </c>
      <c r="J28" s="11" t="str">
        <f>IF(ISBLANK(laps_times[[#This Row],[1]]),"DNF",CONCATENATE(RANK(rounds_cum_time[[#This Row],[1]],rounds_cum_time[1],1),"."))</f>
        <v>49.</v>
      </c>
      <c r="K28" s="11" t="str">
        <f>IF(ISBLANK(laps_times[[#This Row],[2]]),"DNF",CONCATENATE(RANK(rounds_cum_time[[#This Row],[2]],rounds_cum_time[2],1),"."))</f>
        <v>44.</v>
      </c>
      <c r="L28" s="11" t="str">
        <f>IF(ISBLANK(laps_times[[#This Row],[3]]),"DNF",CONCATENATE(RANK(rounds_cum_time[[#This Row],[3]],rounds_cum_time[3],1),"."))</f>
        <v>41.</v>
      </c>
      <c r="M28" s="11" t="str">
        <f>IF(ISBLANK(laps_times[[#This Row],[4]]),"DNF",CONCATENATE(RANK(rounds_cum_time[[#This Row],[4]],rounds_cum_time[4],1),"."))</f>
        <v>39.</v>
      </c>
      <c r="N28" s="11" t="str">
        <f>IF(ISBLANK(laps_times[[#This Row],[5]]),"DNF",CONCATENATE(RANK(rounds_cum_time[[#This Row],[5]],rounds_cum_time[5],1),"."))</f>
        <v>39.</v>
      </c>
      <c r="O28" s="11" t="str">
        <f>IF(ISBLANK(laps_times[[#This Row],[6]]),"DNF",CONCATENATE(RANK(rounds_cum_time[[#This Row],[6]],rounds_cum_time[6],1),"."))</f>
        <v>38.</v>
      </c>
      <c r="P28" s="11" t="str">
        <f>IF(ISBLANK(laps_times[[#This Row],[7]]),"DNF",CONCATENATE(RANK(rounds_cum_time[[#This Row],[7]],rounds_cum_time[7],1),"."))</f>
        <v>38.</v>
      </c>
      <c r="Q28" s="11" t="str">
        <f>IF(ISBLANK(laps_times[[#This Row],[8]]),"DNF",CONCATENATE(RANK(rounds_cum_time[[#This Row],[8]],rounds_cum_time[8],1),"."))</f>
        <v>37.</v>
      </c>
      <c r="R28" s="11" t="str">
        <f>IF(ISBLANK(laps_times[[#This Row],[9]]),"DNF",CONCATENATE(RANK(rounds_cum_time[[#This Row],[9]],rounds_cum_time[9],1),"."))</f>
        <v>36.</v>
      </c>
      <c r="S28" s="11" t="str">
        <f>IF(ISBLANK(laps_times[[#This Row],[10]]),"DNF",CONCATENATE(RANK(rounds_cum_time[[#This Row],[10]],rounds_cum_time[10],1),"."))</f>
        <v>36.</v>
      </c>
      <c r="T28" s="11" t="str">
        <f>IF(ISBLANK(laps_times[[#This Row],[11]]),"DNF",CONCATENATE(RANK(rounds_cum_time[[#This Row],[11]],rounds_cum_time[11],1),"."))</f>
        <v>40.</v>
      </c>
      <c r="U28" s="11" t="str">
        <f>IF(ISBLANK(laps_times[[#This Row],[12]]),"DNF",CONCATENATE(RANK(rounds_cum_time[[#This Row],[12]],rounds_cum_time[12],1),"."))</f>
        <v>40.</v>
      </c>
      <c r="V28" s="11" t="str">
        <f>IF(ISBLANK(laps_times[[#This Row],[13]]),"DNF",CONCATENATE(RANK(rounds_cum_time[[#This Row],[13]],rounds_cum_time[13],1),"."))</f>
        <v>39.</v>
      </c>
      <c r="W28" s="11" t="str">
        <f>IF(ISBLANK(laps_times[[#This Row],[14]]),"DNF",CONCATENATE(RANK(rounds_cum_time[[#This Row],[14]],rounds_cum_time[14],1),"."))</f>
        <v>38.</v>
      </c>
      <c r="X28" s="11" t="str">
        <f>IF(ISBLANK(laps_times[[#This Row],[15]]),"DNF",CONCATENATE(RANK(rounds_cum_time[[#This Row],[15]],rounds_cum_time[15],1),"."))</f>
        <v>38.</v>
      </c>
      <c r="Y28" s="11" t="str">
        <f>IF(ISBLANK(laps_times[[#This Row],[16]]),"DNF",CONCATENATE(RANK(rounds_cum_time[[#This Row],[16]],rounds_cum_time[16],1),"."))</f>
        <v>37.</v>
      </c>
      <c r="Z28" s="11" t="str">
        <f>IF(ISBLANK(laps_times[[#This Row],[17]]),"DNF",CONCATENATE(RANK(rounds_cum_time[[#This Row],[17]],rounds_cum_time[17],1),"."))</f>
        <v>37.</v>
      </c>
      <c r="AA28" s="11" t="str">
        <f>IF(ISBLANK(laps_times[[#This Row],[18]]),"DNF",CONCATENATE(RANK(rounds_cum_time[[#This Row],[18]],rounds_cum_time[18],1),"."))</f>
        <v>37.</v>
      </c>
      <c r="AB28" s="11" t="str">
        <f>IF(ISBLANK(laps_times[[#This Row],[19]]),"DNF",CONCATENATE(RANK(rounds_cum_time[[#This Row],[19]],rounds_cum_time[19],1),"."))</f>
        <v>35.</v>
      </c>
      <c r="AC28" s="11" t="str">
        <f>IF(ISBLANK(laps_times[[#This Row],[20]]),"DNF",CONCATENATE(RANK(rounds_cum_time[[#This Row],[20]],rounds_cum_time[20],1),"."))</f>
        <v>35.</v>
      </c>
      <c r="AD28" s="11" t="str">
        <f>IF(ISBLANK(laps_times[[#This Row],[21]]),"DNF",CONCATENATE(RANK(rounds_cum_time[[#This Row],[21]],rounds_cum_time[21],1),"."))</f>
        <v>31.</v>
      </c>
      <c r="AE28" s="11" t="str">
        <f>IF(ISBLANK(laps_times[[#This Row],[22]]),"DNF",CONCATENATE(RANK(rounds_cum_time[[#This Row],[22]],rounds_cum_time[22],1),"."))</f>
        <v>31.</v>
      </c>
      <c r="AF28" s="11" t="str">
        <f>IF(ISBLANK(laps_times[[#This Row],[23]]),"DNF",CONCATENATE(RANK(rounds_cum_time[[#This Row],[23]],rounds_cum_time[23],1),"."))</f>
        <v>31.</v>
      </c>
      <c r="AG28" s="11" t="str">
        <f>IF(ISBLANK(laps_times[[#This Row],[24]]),"DNF",CONCATENATE(RANK(rounds_cum_time[[#This Row],[24]],rounds_cum_time[24],1),"."))</f>
        <v>31.</v>
      </c>
      <c r="AH28" s="11" t="str">
        <f>IF(ISBLANK(laps_times[[#This Row],[25]]),"DNF",CONCATENATE(RANK(rounds_cum_time[[#This Row],[25]],rounds_cum_time[25],1),"."))</f>
        <v>31.</v>
      </c>
      <c r="AI28" s="11" t="str">
        <f>IF(ISBLANK(laps_times[[#This Row],[26]]),"DNF",CONCATENATE(RANK(rounds_cum_time[[#This Row],[26]],rounds_cum_time[26],1),"."))</f>
        <v>31.</v>
      </c>
      <c r="AJ28" s="11" t="str">
        <f>IF(ISBLANK(laps_times[[#This Row],[27]]),"DNF",CONCATENATE(RANK(rounds_cum_time[[#This Row],[27]],rounds_cum_time[27],1),"."))</f>
        <v>31.</v>
      </c>
      <c r="AK28" s="11" t="str">
        <f>IF(ISBLANK(laps_times[[#This Row],[28]]),"DNF",CONCATENATE(RANK(rounds_cum_time[[#This Row],[28]],rounds_cum_time[28],1),"."))</f>
        <v>30.</v>
      </c>
      <c r="AL28" s="11" t="str">
        <f>IF(ISBLANK(laps_times[[#This Row],[29]]),"DNF",CONCATENATE(RANK(rounds_cum_time[[#This Row],[29]],rounds_cum_time[29],1),"."))</f>
        <v>30.</v>
      </c>
      <c r="AM28" s="11" t="str">
        <f>IF(ISBLANK(laps_times[[#This Row],[30]]),"DNF",CONCATENATE(RANK(rounds_cum_time[[#This Row],[30]],rounds_cum_time[30],1),"."))</f>
        <v>29.</v>
      </c>
      <c r="AN28" s="11" t="str">
        <f>IF(ISBLANK(laps_times[[#This Row],[31]]),"DNF",CONCATENATE(RANK(rounds_cum_time[[#This Row],[31]],rounds_cum_time[31],1),"."))</f>
        <v>27.</v>
      </c>
      <c r="AO28" s="11" t="str">
        <f>IF(ISBLANK(laps_times[[#This Row],[32]]),"DNF",CONCATENATE(RANK(rounds_cum_time[[#This Row],[32]],rounds_cum_time[32],1),"."))</f>
        <v>25.</v>
      </c>
      <c r="AP28" s="11" t="str">
        <f>IF(ISBLANK(laps_times[[#This Row],[33]]),"DNF",CONCATENATE(RANK(rounds_cum_time[[#This Row],[33]],rounds_cum_time[33],1),"."))</f>
        <v>27.</v>
      </c>
      <c r="AQ28" s="11" t="str">
        <f>IF(ISBLANK(laps_times[[#This Row],[34]]),"DNF",CONCATENATE(RANK(rounds_cum_time[[#This Row],[34]],rounds_cum_time[34],1),"."))</f>
        <v>27.</v>
      </c>
      <c r="AR28" s="11" t="str">
        <f>IF(ISBLANK(laps_times[[#This Row],[35]]),"DNF",CONCATENATE(RANK(rounds_cum_time[[#This Row],[35]],rounds_cum_time[35],1),"."))</f>
        <v>26.</v>
      </c>
      <c r="AS28" s="11" t="str">
        <f>IF(ISBLANK(laps_times[[#This Row],[36]]),"DNF",CONCATENATE(RANK(rounds_cum_time[[#This Row],[36]],rounds_cum_time[36],1),"."))</f>
        <v>25.</v>
      </c>
      <c r="AT28" s="11" t="str">
        <f>IF(ISBLANK(laps_times[[#This Row],[37]]),"DNF",CONCATENATE(RANK(rounds_cum_time[[#This Row],[37]],rounds_cum_time[37],1),"."))</f>
        <v>25.</v>
      </c>
      <c r="AU28" s="11" t="str">
        <f>IF(ISBLANK(laps_times[[#This Row],[38]]),"DNF",CONCATENATE(RANK(rounds_cum_time[[#This Row],[38]],rounds_cum_time[38],1),"."))</f>
        <v>25.</v>
      </c>
      <c r="AV28" s="11" t="str">
        <f>IF(ISBLANK(laps_times[[#This Row],[39]]),"DNF",CONCATENATE(RANK(rounds_cum_time[[#This Row],[39]],rounds_cum_time[39],1),"."))</f>
        <v>24.</v>
      </c>
      <c r="AW28" s="11" t="str">
        <f>IF(ISBLANK(laps_times[[#This Row],[40]]),"DNF",CONCATENATE(RANK(rounds_cum_time[[#This Row],[40]],rounds_cum_time[40],1),"."))</f>
        <v>24.</v>
      </c>
      <c r="AX28" s="11" t="str">
        <f>IF(ISBLANK(laps_times[[#This Row],[41]]),"DNF",CONCATENATE(RANK(rounds_cum_time[[#This Row],[41]],rounds_cum_time[41],1),"."))</f>
        <v>24.</v>
      </c>
      <c r="AY28" s="11" t="str">
        <f>IF(ISBLANK(laps_times[[#This Row],[42]]),"DNF",CONCATENATE(RANK(rounds_cum_time[[#This Row],[42]],rounds_cum_time[42],1),"."))</f>
        <v>24.</v>
      </c>
      <c r="AZ28" s="11" t="str">
        <f>IF(ISBLANK(laps_times[[#This Row],[43]]),"DNF",CONCATENATE(RANK(rounds_cum_time[[#This Row],[43]],rounds_cum_time[43],1),"."))</f>
        <v>24.</v>
      </c>
      <c r="BA28" s="11" t="str">
        <f>IF(ISBLANK(laps_times[[#This Row],[44]]),"DNF",CONCATENATE(RANK(rounds_cum_time[[#This Row],[44]],rounds_cum_time[44],1),"."))</f>
        <v>24.</v>
      </c>
      <c r="BB28" s="11" t="str">
        <f>IF(ISBLANK(laps_times[[#This Row],[45]]),"DNF",CONCATENATE(RANK(rounds_cum_time[[#This Row],[45]],rounds_cum_time[45],1),"."))</f>
        <v>24.</v>
      </c>
      <c r="BC28" s="11" t="str">
        <f>IF(ISBLANK(laps_times[[#This Row],[46]]),"DNF",CONCATENATE(RANK(rounds_cum_time[[#This Row],[46]],rounds_cum_time[46],1),"."))</f>
        <v>24.</v>
      </c>
      <c r="BD28" s="11" t="str">
        <f>IF(ISBLANK(laps_times[[#This Row],[47]]),"DNF",CONCATENATE(RANK(rounds_cum_time[[#This Row],[47]],rounds_cum_time[47],1),"."))</f>
        <v>23.</v>
      </c>
      <c r="BE28" s="11" t="str">
        <f>IF(ISBLANK(laps_times[[#This Row],[48]]),"DNF",CONCATENATE(RANK(rounds_cum_time[[#This Row],[48]],rounds_cum_time[48],1),"."))</f>
        <v>23.</v>
      </c>
      <c r="BF28" s="11" t="str">
        <f>IF(ISBLANK(laps_times[[#This Row],[49]]),"DNF",CONCATENATE(RANK(rounds_cum_time[[#This Row],[49]],rounds_cum_time[49],1),"."))</f>
        <v>23.</v>
      </c>
      <c r="BG28" s="11" t="str">
        <f>IF(ISBLANK(laps_times[[#This Row],[50]]),"DNF",CONCATENATE(RANK(rounds_cum_time[[#This Row],[50]],rounds_cum_time[50],1),"."))</f>
        <v>23.</v>
      </c>
      <c r="BH28" s="11" t="str">
        <f>IF(ISBLANK(laps_times[[#This Row],[51]]),"DNF",CONCATENATE(RANK(rounds_cum_time[[#This Row],[51]],rounds_cum_time[51],1),"."))</f>
        <v>24.</v>
      </c>
      <c r="BI28" s="11" t="str">
        <f>IF(ISBLANK(laps_times[[#This Row],[52]]),"DNF",CONCATENATE(RANK(rounds_cum_time[[#This Row],[52]],rounds_cum_time[52],1),"."))</f>
        <v>24.</v>
      </c>
      <c r="BJ28" s="11" t="str">
        <f>IF(ISBLANK(laps_times[[#This Row],[53]]),"DNF",CONCATENATE(RANK(rounds_cum_time[[#This Row],[53]],rounds_cum_time[53],1),"."))</f>
        <v>24.</v>
      </c>
      <c r="BK28" s="11" t="str">
        <f>IF(ISBLANK(laps_times[[#This Row],[54]]),"DNF",CONCATENATE(RANK(rounds_cum_time[[#This Row],[54]],rounds_cum_time[54],1),"."))</f>
        <v>24.</v>
      </c>
      <c r="BL28" s="11" t="str">
        <f>IF(ISBLANK(laps_times[[#This Row],[55]]),"DNF",CONCATENATE(RANK(rounds_cum_time[[#This Row],[55]],rounds_cum_time[55],1),"."))</f>
        <v>24.</v>
      </c>
      <c r="BM28" s="11" t="str">
        <f>IF(ISBLANK(laps_times[[#This Row],[56]]),"DNF",CONCATENATE(RANK(rounds_cum_time[[#This Row],[56]],rounds_cum_time[56],1),"."))</f>
        <v>24.</v>
      </c>
      <c r="BN28" s="11" t="str">
        <f>IF(ISBLANK(laps_times[[#This Row],[57]]),"DNF",CONCATENATE(RANK(rounds_cum_time[[#This Row],[57]],rounds_cum_time[57],1),"."))</f>
        <v>24.</v>
      </c>
      <c r="BO28" s="11" t="str">
        <f>IF(ISBLANK(laps_times[[#This Row],[58]]),"DNF",CONCATENATE(RANK(rounds_cum_time[[#This Row],[58]],rounds_cum_time[58],1),"."))</f>
        <v>23.</v>
      </c>
      <c r="BP28" s="11" t="str">
        <f>IF(ISBLANK(laps_times[[#This Row],[59]]),"DNF",CONCATENATE(RANK(rounds_cum_time[[#This Row],[59]],rounds_cum_time[59],1),"."))</f>
        <v>22.</v>
      </c>
      <c r="BQ28" s="11" t="str">
        <f>IF(ISBLANK(laps_times[[#This Row],[60]]),"DNF",CONCATENATE(RANK(rounds_cum_time[[#This Row],[60]],rounds_cum_time[60],1),"."))</f>
        <v>22.</v>
      </c>
      <c r="BR28" s="11" t="str">
        <f>IF(ISBLANK(laps_times[[#This Row],[61]]),"DNF",CONCATENATE(RANK(rounds_cum_time[[#This Row],[61]],rounds_cum_time[61],1),"."))</f>
        <v>23.</v>
      </c>
      <c r="BS28" s="11" t="str">
        <f>IF(ISBLANK(laps_times[[#This Row],[62]]),"DNF",CONCATENATE(RANK(rounds_cum_time[[#This Row],[62]],rounds_cum_time[62],1),"."))</f>
        <v>23.</v>
      </c>
      <c r="BT28" s="11" t="str">
        <f>IF(ISBLANK(laps_times[[#This Row],[63]]),"DNF",CONCATENATE(RANK(rounds_cum_time[[#This Row],[63]],rounds_cum_time[63],1),"."))</f>
        <v>23.</v>
      </c>
    </row>
    <row r="29" spans="2:72" x14ac:dyDescent="0.2">
      <c r="B29" s="5">
        <v>24</v>
      </c>
      <c r="C29" s="20">
        <v>116</v>
      </c>
      <c r="D29" s="1" t="s">
        <v>43</v>
      </c>
      <c r="E29" s="3">
        <v>1976</v>
      </c>
      <c r="F29" s="3" t="s">
        <v>8</v>
      </c>
      <c r="G29" s="3">
        <v>10</v>
      </c>
      <c r="H29" s="1" t="s">
        <v>44</v>
      </c>
      <c r="I29" s="7">
        <v>0.1360693287037037</v>
      </c>
      <c r="J29" s="11" t="str">
        <f>IF(ISBLANK(laps_times[[#This Row],[1]]),"DNF",CONCATENATE(RANK(rounds_cum_time[[#This Row],[1]],rounds_cum_time[1],1),"."))</f>
        <v>19.</v>
      </c>
      <c r="K29" s="11" t="str">
        <f>IF(ISBLANK(laps_times[[#This Row],[2]]),"DNF",CONCATENATE(RANK(rounds_cum_time[[#This Row],[2]],rounds_cum_time[2],1),"."))</f>
        <v>19.</v>
      </c>
      <c r="L29" s="11" t="str">
        <f>IF(ISBLANK(laps_times[[#This Row],[3]]),"DNF",CONCATENATE(RANK(rounds_cum_time[[#This Row],[3]],rounds_cum_time[3],1),"."))</f>
        <v>20.</v>
      </c>
      <c r="M29" s="11" t="str">
        <f>IF(ISBLANK(laps_times[[#This Row],[4]]),"DNF",CONCATENATE(RANK(rounds_cum_time[[#This Row],[4]],rounds_cum_time[4],1),"."))</f>
        <v>20.</v>
      </c>
      <c r="N29" s="11" t="str">
        <f>IF(ISBLANK(laps_times[[#This Row],[5]]),"DNF",CONCATENATE(RANK(rounds_cum_time[[#This Row],[5]],rounds_cum_time[5],1),"."))</f>
        <v>20.</v>
      </c>
      <c r="O29" s="11" t="str">
        <f>IF(ISBLANK(laps_times[[#This Row],[6]]),"DNF",CONCATENATE(RANK(rounds_cum_time[[#This Row],[6]],rounds_cum_time[6],1),"."))</f>
        <v>18.</v>
      </c>
      <c r="P29" s="11" t="str">
        <f>IF(ISBLANK(laps_times[[#This Row],[7]]),"DNF",CONCATENATE(RANK(rounds_cum_time[[#This Row],[7]],rounds_cum_time[7],1),"."))</f>
        <v>18.</v>
      </c>
      <c r="Q29" s="11" t="str">
        <f>IF(ISBLANK(laps_times[[#This Row],[8]]),"DNF",CONCATENATE(RANK(rounds_cum_time[[#This Row],[8]],rounds_cum_time[8],1),"."))</f>
        <v>20.</v>
      </c>
      <c r="R29" s="11" t="str">
        <f>IF(ISBLANK(laps_times[[#This Row],[9]]),"DNF",CONCATENATE(RANK(rounds_cum_time[[#This Row],[9]],rounds_cum_time[9],1),"."))</f>
        <v>20.</v>
      </c>
      <c r="S29" s="11" t="str">
        <f>IF(ISBLANK(laps_times[[#This Row],[10]]),"DNF",CONCATENATE(RANK(rounds_cum_time[[#This Row],[10]],rounds_cum_time[10],1),"."))</f>
        <v>20.</v>
      </c>
      <c r="T29" s="11" t="str">
        <f>IF(ISBLANK(laps_times[[#This Row],[11]]),"DNF",CONCATENATE(RANK(rounds_cum_time[[#This Row],[11]],rounds_cum_time[11],1),"."))</f>
        <v>20.</v>
      </c>
      <c r="U29" s="11" t="str">
        <f>IF(ISBLANK(laps_times[[#This Row],[12]]),"DNF",CONCATENATE(RANK(rounds_cum_time[[#This Row],[12]],rounds_cum_time[12],1),"."))</f>
        <v>20.</v>
      </c>
      <c r="V29" s="11" t="str">
        <f>IF(ISBLANK(laps_times[[#This Row],[13]]),"DNF",CONCATENATE(RANK(rounds_cum_time[[#This Row],[13]],rounds_cum_time[13],1),"."))</f>
        <v>20.</v>
      </c>
      <c r="W29" s="11" t="str">
        <f>IF(ISBLANK(laps_times[[#This Row],[14]]),"DNF",CONCATENATE(RANK(rounds_cum_time[[#This Row],[14]],rounds_cum_time[14],1),"."))</f>
        <v>20.</v>
      </c>
      <c r="X29" s="11" t="str">
        <f>IF(ISBLANK(laps_times[[#This Row],[15]]),"DNF",CONCATENATE(RANK(rounds_cum_time[[#This Row],[15]],rounds_cum_time[15],1),"."))</f>
        <v>20.</v>
      </c>
      <c r="Y29" s="11" t="str">
        <f>IF(ISBLANK(laps_times[[#This Row],[16]]),"DNF",CONCATENATE(RANK(rounds_cum_time[[#This Row],[16]],rounds_cum_time[16],1),"."))</f>
        <v>20.</v>
      </c>
      <c r="Z29" s="11" t="str">
        <f>IF(ISBLANK(laps_times[[#This Row],[17]]),"DNF",CONCATENATE(RANK(rounds_cum_time[[#This Row],[17]],rounds_cum_time[17],1),"."))</f>
        <v>20.</v>
      </c>
      <c r="AA29" s="11" t="str">
        <f>IF(ISBLANK(laps_times[[#This Row],[18]]),"DNF",CONCATENATE(RANK(rounds_cum_time[[#This Row],[18]],rounds_cum_time[18],1),"."))</f>
        <v>20.</v>
      </c>
      <c r="AB29" s="11" t="str">
        <f>IF(ISBLANK(laps_times[[#This Row],[19]]),"DNF",CONCATENATE(RANK(rounds_cum_time[[#This Row],[19]],rounds_cum_time[19],1),"."))</f>
        <v>20.</v>
      </c>
      <c r="AC29" s="11" t="str">
        <f>IF(ISBLANK(laps_times[[#This Row],[20]]),"DNF",CONCATENATE(RANK(rounds_cum_time[[#This Row],[20]],rounds_cum_time[20],1),"."))</f>
        <v>20.</v>
      </c>
      <c r="AD29" s="11" t="str">
        <f>IF(ISBLANK(laps_times[[#This Row],[21]]),"DNF",CONCATENATE(RANK(rounds_cum_time[[#This Row],[21]],rounds_cum_time[21],1),"."))</f>
        <v>20.</v>
      </c>
      <c r="AE29" s="11" t="str">
        <f>IF(ISBLANK(laps_times[[#This Row],[22]]),"DNF",CONCATENATE(RANK(rounds_cum_time[[#This Row],[22]],rounds_cum_time[22],1),"."))</f>
        <v>20.</v>
      </c>
      <c r="AF29" s="11" t="str">
        <f>IF(ISBLANK(laps_times[[#This Row],[23]]),"DNF",CONCATENATE(RANK(rounds_cum_time[[#This Row],[23]],rounds_cum_time[23],1),"."))</f>
        <v>20.</v>
      </c>
      <c r="AG29" s="11" t="str">
        <f>IF(ISBLANK(laps_times[[#This Row],[24]]),"DNF",CONCATENATE(RANK(rounds_cum_time[[#This Row],[24]],rounds_cum_time[24],1),"."))</f>
        <v>20.</v>
      </c>
      <c r="AH29" s="11" t="str">
        <f>IF(ISBLANK(laps_times[[#This Row],[25]]),"DNF",CONCATENATE(RANK(rounds_cum_time[[#This Row],[25]],rounds_cum_time[25],1),"."))</f>
        <v>20.</v>
      </c>
      <c r="AI29" s="11" t="str">
        <f>IF(ISBLANK(laps_times[[#This Row],[26]]),"DNF",CONCATENATE(RANK(rounds_cum_time[[#This Row],[26]],rounds_cum_time[26],1),"."))</f>
        <v>20.</v>
      </c>
      <c r="AJ29" s="11" t="str">
        <f>IF(ISBLANK(laps_times[[#This Row],[27]]),"DNF",CONCATENATE(RANK(rounds_cum_time[[#This Row],[27]],rounds_cum_time[27],1),"."))</f>
        <v>19.</v>
      </c>
      <c r="AK29" s="11" t="str">
        <f>IF(ISBLANK(laps_times[[#This Row],[28]]),"DNF",CONCATENATE(RANK(rounds_cum_time[[#This Row],[28]],rounds_cum_time[28],1),"."))</f>
        <v>19.</v>
      </c>
      <c r="AL29" s="11" t="str">
        <f>IF(ISBLANK(laps_times[[#This Row],[29]]),"DNF",CONCATENATE(RANK(rounds_cum_time[[#This Row],[29]],rounds_cum_time[29],1),"."))</f>
        <v>19.</v>
      </c>
      <c r="AM29" s="11" t="str">
        <f>IF(ISBLANK(laps_times[[#This Row],[30]]),"DNF",CONCATENATE(RANK(rounds_cum_time[[#This Row],[30]],rounds_cum_time[30],1),"."))</f>
        <v>19.</v>
      </c>
      <c r="AN29" s="11" t="str">
        <f>IF(ISBLANK(laps_times[[#This Row],[31]]),"DNF",CONCATENATE(RANK(rounds_cum_time[[#This Row],[31]],rounds_cum_time[31],1),"."))</f>
        <v>19.</v>
      </c>
      <c r="AO29" s="11" t="str">
        <f>IF(ISBLANK(laps_times[[#This Row],[32]]),"DNF",CONCATENATE(RANK(rounds_cum_time[[#This Row],[32]],rounds_cum_time[32],1),"."))</f>
        <v>19.</v>
      </c>
      <c r="AP29" s="11" t="str">
        <f>IF(ISBLANK(laps_times[[#This Row],[33]]),"DNF",CONCATENATE(RANK(rounds_cum_time[[#This Row],[33]],rounds_cum_time[33],1),"."))</f>
        <v>19.</v>
      </c>
      <c r="AQ29" s="11" t="str">
        <f>IF(ISBLANK(laps_times[[#This Row],[34]]),"DNF",CONCATENATE(RANK(rounds_cum_time[[#This Row],[34]],rounds_cum_time[34],1),"."))</f>
        <v>19.</v>
      </c>
      <c r="AR29" s="11" t="str">
        <f>IF(ISBLANK(laps_times[[#This Row],[35]]),"DNF",CONCATENATE(RANK(rounds_cum_time[[#This Row],[35]],rounds_cum_time[35],1),"."))</f>
        <v>19.</v>
      </c>
      <c r="AS29" s="11" t="str">
        <f>IF(ISBLANK(laps_times[[#This Row],[36]]),"DNF",CONCATENATE(RANK(rounds_cum_time[[#This Row],[36]],rounds_cum_time[36],1),"."))</f>
        <v>19.</v>
      </c>
      <c r="AT29" s="11" t="str">
        <f>IF(ISBLANK(laps_times[[#This Row],[37]]),"DNF",CONCATENATE(RANK(rounds_cum_time[[#This Row],[37]],rounds_cum_time[37],1),"."))</f>
        <v>19.</v>
      </c>
      <c r="AU29" s="11" t="str">
        <f>IF(ISBLANK(laps_times[[#This Row],[38]]),"DNF",CONCATENATE(RANK(rounds_cum_time[[#This Row],[38]],rounds_cum_time[38],1),"."))</f>
        <v>19.</v>
      </c>
      <c r="AV29" s="11" t="str">
        <f>IF(ISBLANK(laps_times[[#This Row],[39]]),"DNF",CONCATENATE(RANK(rounds_cum_time[[#This Row],[39]],rounds_cum_time[39],1),"."))</f>
        <v>19.</v>
      </c>
      <c r="AW29" s="11" t="str">
        <f>IF(ISBLANK(laps_times[[#This Row],[40]]),"DNF",CONCATENATE(RANK(rounds_cum_time[[#This Row],[40]],rounds_cum_time[40],1),"."))</f>
        <v>19.</v>
      </c>
      <c r="AX29" s="11" t="str">
        <f>IF(ISBLANK(laps_times[[#This Row],[41]]),"DNF",CONCATENATE(RANK(rounds_cum_time[[#This Row],[41]],rounds_cum_time[41],1),"."))</f>
        <v>19.</v>
      </c>
      <c r="AY29" s="11" t="str">
        <f>IF(ISBLANK(laps_times[[#This Row],[42]]),"DNF",CONCATENATE(RANK(rounds_cum_time[[#This Row],[42]],rounds_cum_time[42],1),"."))</f>
        <v>19.</v>
      </c>
      <c r="AZ29" s="11" t="str">
        <f>IF(ISBLANK(laps_times[[#This Row],[43]]),"DNF",CONCATENATE(RANK(rounds_cum_time[[#This Row],[43]],rounds_cum_time[43],1),"."))</f>
        <v>20.</v>
      </c>
      <c r="BA29" s="11" t="str">
        <f>IF(ISBLANK(laps_times[[#This Row],[44]]),"DNF",CONCATENATE(RANK(rounds_cum_time[[#This Row],[44]],rounds_cum_time[44],1),"."))</f>
        <v>20.</v>
      </c>
      <c r="BB29" s="11" t="str">
        <f>IF(ISBLANK(laps_times[[#This Row],[45]]),"DNF",CONCATENATE(RANK(rounds_cum_time[[#This Row],[45]],rounds_cum_time[45],1),"."))</f>
        <v>20.</v>
      </c>
      <c r="BC29" s="11" t="str">
        <f>IF(ISBLANK(laps_times[[#This Row],[46]]),"DNF",CONCATENATE(RANK(rounds_cum_time[[#This Row],[46]],rounds_cum_time[46],1),"."))</f>
        <v>20.</v>
      </c>
      <c r="BD29" s="11" t="str">
        <f>IF(ISBLANK(laps_times[[#This Row],[47]]),"DNF",CONCATENATE(RANK(rounds_cum_time[[#This Row],[47]],rounds_cum_time[47],1),"."))</f>
        <v>20.</v>
      </c>
      <c r="BE29" s="11" t="str">
        <f>IF(ISBLANK(laps_times[[#This Row],[48]]),"DNF",CONCATENATE(RANK(rounds_cum_time[[#This Row],[48]],rounds_cum_time[48],1),"."))</f>
        <v>21.</v>
      </c>
      <c r="BF29" s="11" t="str">
        <f>IF(ISBLANK(laps_times[[#This Row],[49]]),"DNF",CONCATENATE(RANK(rounds_cum_time[[#This Row],[49]],rounds_cum_time[49],1),"."))</f>
        <v>21.</v>
      </c>
      <c r="BG29" s="11" t="str">
        <f>IF(ISBLANK(laps_times[[#This Row],[50]]),"DNF",CONCATENATE(RANK(rounds_cum_time[[#This Row],[50]],rounds_cum_time[50],1),"."))</f>
        <v>21.</v>
      </c>
      <c r="BH29" s="11" t="str">
        <f>IF(ISBLANK(laps_times[[#This Row],[51]]),"DNF",CONCATENATE(RANK(rounds_cum_time[[#This Row],[51]],rounds_cum_time[51],1),"."))</f>
        <v>21.</v>
      </c>
      <c r="BI29" s="11" t="str">
        <f>IF(ISBLANK(laps_times[[#This Row],[52]]),"DNF",CONCATENATE(RANK(rounds_cum_time[[#This Row],[52]],rounds_cum_time[52],1),"."))</f>
        <v>21.</v>
      </c>
      <c r="BJ29" s="11" t="str">
        <f>IF(ISBLANK(laps_times[[#This Row],[53]]),"DNF",CONCATENATE(RANK(rounds_cum_time[[#This Row],[53]],rounds_cum_time[53],1),"."))</f>
        <v>21.</v>
      </c>
      <c r="BK29" s="11" t="str">
        <f>IF(ISBLANK(laps_times[[#This Row],[54]]),"DNF",CONCATENATE(RANK(rounds_cum_time[[#This Row],[54]],rounds_cum_time[54],1),"."))</f>
        <v>21.</v>
      </c>
      <c r="BL29" s="11" t="str">
        <f>IF(ISBLANK(laps_times[[#This Row],[55]]),"DNF",CONCATENATE(RANK(rounds_cum_time[[#This Row],[55]],rounds_cum_time[55],1),"."))</f>
        <v>21.</v>
      </c>
      <c r="BM29" s="11" t="str">
        <f>IF(ISBLANK(laps_times[[#This Row],[56]]),"DNF",CONCATENATE(RANK(rounds_cum_time[[#This Row],[56]],rounds_cum_time[56],1),"."))</f>
        <v>21.</v>
      </c>
      <c r="BN29" s="11" t="str">
        <f>IF(ISBLANK(laps_times[[#This Row],[57]]),"DNF",CONCATENATE(RANK(rounds_cum_time[[#This Row],[57]],rounds_cum_time[57],1),"."))</f>
        <v>23.</v>
      </c>
      <c r="BO29" s="11" t="str">
        <f>IF(ISBLANK(laps_times[[#This Row],[58]]),"DNF",CONCATENATE(RANK(rounds_cum_time[[#This Row],[58]],rounds_cum_time[58],1),"."))</f>
        <v>24.</v>
      </c>
      <c r="BP29" s="11" t="str">
        <f>IF(ISBLANK(laps_times[[#This Row],[59]]),"DNF",CONCATENATE(RANK(rounds_cum_time[[#This Row],[59]],rounds_cum_time[59],1),"."))</f>
        <v>24.</v>
      </c>
      <c r="BQ29" s="11" t="str">
        <f>IF(ISBLANK(laps_times[[#This Row],[60]]),"DNF",CONCATENATE(RANK(rounds_cum_time[[#This Row],[60]],rounds_cum_time[60],1),"."))</f>
        <v>24.</v>
      </c>
      <c r="BR29" s="11" t="str">
        <f>IF(ISBLANK(laps_times[[#This Row],[61]]),"DNF",CONCATENATE(RANK(rounds_cum_time[[#This Row],[61]],rounds_cum_time[61],1),"."))</f>
        <v>24.</v>
      </c>
      <c r="BS29" s="11" t="str">
        <f>IF(ISBLANK(laps_times[[#This Row],[62]]),"DNF",CONCATENATE(RANK(rounds_cum_time[[#This Row],[62]],rounds_cum_time[62],1),"."))</f>
        <v>24.</v>
      </c>
      <c r="BT29" s="11" t="str">
        <f>IF(ISBLANK(laps_times[[#This Row],[63]]),"DNF",CONCATENATE(RANK(rounds_cum_time[[#This Row],[63]],rounds_cum_time[63],1),"."))</f>
        <v>24.</v>
      </c>
    </row>
    <row r="30" spans="2:72" x14ac:dyDescent="0.2">
      <c r="B30" s="5">
        <v>25</v>
      </c>
      <c r="C30" s="20">
        <v>28</v>
      </c>
      <c r="D30" s="1" t="s">
        <v>45</v>
      </c>
      <c r="E30" s="3">
        <v>1972</v>
      </c>
      <c r="F30" s="3" t="s">
        <v>46</v>
      </c>
      <c r="G30" s="3">
        <v>1</v>
      </c>
      <c r="H30" s="1" t="s">
        <v>47</v>
      </c>
      <c r="I30" s="7">
        <v>0.13642905092592592</v>
      </c>
      <c r="J30" s="11" t="str">
        <f>IF(ISBLANK(laps_times[[#This Row],[1]]),"DNF",CONCATENATE(RANK(rounds_cum_time[[#This Row],[1]],rounds_cum_time[1],1),"."))</f>
        <v>37.</v>
      </c>
      <c r="K30" s="11" t="str">
        <f>IF(ISBLANK(laps_times[[#This Row],[2]]),"DNF",CONCATENATE(RANK(rounds_cum_time[[#This Row],[2]],rounds_cum_time[2],1),"."))</f>
        <v>42.</v>
      </c>
      <c r="L30" s="11" t="str">
        <f>IF(ISBLANK(laps_times[[#This Row],[3]]),"DNF",CONCATENATE(RANK(rounds_cum_time[[#This Row],[3]],rounds_cum_time[3],1),"."))</f>
        <v>44.</v>
      </c>
      <c r="M30" s="11" t="str">
        <f>IF(ISBLANK(laps_times[[#This Row],[4]]),"DNF",CONCATENATE(RANK(rounds_cum_time[[#This Row],[4]],rounds_cum_time[4],1),"."))</f>
        <v>45.</v>
      </c>
      <c r="N30" s="11" t="str">
        <f>IF(ISBLANK(laps_times[[#This Row],[5]]),"DNF",CONCATENATE(RANK(rounds_cum_time[[#This Row],[5]],rounds_cum_time[5],1),"."))</f>
        <v>45.</v>
      </c>
      <c r="O30" s="11" t="str">
        <f>IF(ISBLANK(laps_times[[#This Row],[6]]),"DNF",CONCATENATE(RANK(rounds_cum_time[[#This Row],[6]],rounds_cum_time[6],1),"."))</f>
        <v>46.</v>
      </c>
      <c r="P30" s="11" t="str">
        <f>IF(ISBLANK(laps_times[[#This Row],[7]]),"DNF",CONCATENATE(RANK(rounds_cum_time[[#This Row],[7]],rounds_cum_time[7],1),"."))</f>
        <v>45.</v>
      </c>
      <c r="Q30" s="11" t="str">
        <f>IF(ISBLANK(laps_times[[#This Row],[8]]),"DNF",CONCATENATE(RANK(rounds_cum_time[[#This Row],[8]],rounds_cum_time[8],1),"."))</f>
        <v>46.</v>
      </c>
      <c r="R30" s="11" t="str">
        <f>IF(ISBLANK(laps_times[[#This Row],[9]]),"DNF",CONCATENATE(RANK(rounds_cum_time[[#This Row],[9]],rounds_cum_time[9],1),"."))</f>
        <v>46.</v>
      </c>
      <c r="S30" s="11" t="str">
        <f>IF(ISBLANK(laps_times[[#This Row],[10]]),"DNF",CONCATENATE(RANK(rounds_cum_time[[#This Row],[10]],rounds_cum_time[10],1),"."))</f>
        <v>47.</v>
      </c>
      <c r="T30" s="11" t="str">
        <f>IF(ISBLANK(laps_times[[#This Row],[11]]),"DNF",CONCATENATE(RANK(rounds_cum_time[[#This Row],[11]],rounds_cum_time[11],1),"."))</f>
        <v>46.</v>
      </c>
      <c r="U30" s="11" t="str">
        <f>IF(ISBLANK(laps_times[[#This Row],[12]]),"DNF",CONCATENATE(RANK(rounds_cum_time[[#This Row],[12]],rounds_cum_time[12],1),"."))</f>
        <v>45.</v>
      </c>
      <c r="V30" s="11" t="str">
        <f>IF(ISBLANK(laps_times[[#This Row],[13]]),"DNF",CONCATENATE(RANK(rounds_cum_time[[#This Row],[13]],rounds_cum_time[13],1),"."))</f>
        <v>45.</v>
      </c>
      <c r="W30" s="11" t="str">
        <f>IF(ISBLANK(laps_times[[#This Row],[14]]),"DNF",CONCATENATE(RANK(rounds_cum_time[[#This Row],[14]],rounds_cum_time[14],1),"."))</f>
        <v>45.</v>
      </c>
      <c r="X30" s="11" t="str">
        <f>IF(ISBLANK(laps_times[[#This Row],[15]]),"DNF",CONCATENATE(RANK(rounds_cum_time[[#This Row],[15]],rounds_cum_time[15],1),"."))</f>
        <v>45.</v>
      </c>
      <c r="Y30" s="11" t="str">
        <f>IF(ISBLANK(laps_times[[#This Row],[16]]),"DNF",CONCATENATE(RANK(rounds_cum_time[[#This Row],[16]],rounds_cum_time[16],1),"."))</f>
        <v>45.</v>
      </c>
      <c r="Z30" s="11" t="str">
        <f>IF(ISBLANK(laps_times[[#This Row],[17]]),"DNF",CONCATENATE(RANK(rounds_cum_time[[#This Row],[17]],rounds_cum_time[17],1),"."))</f>
        <v>44.</v>
      </c>
      <c r="AA30" s="11" t="str">
        <f>IF(ISBLANK(laps_times[[#This Row],[18]]),"DNF",CONCATENATE(RANK(rounds_cum_time[[#This Row],[18]],rounds_cum_time[18],1),"."))</f>
        <v>44.</v>
      </c>
      <c r="AB30" s="11" t="str">
        <f>IF(ISBLANK(laps_times[[#This Row],[19]]),"DNF",CONCATENATE(RANK(rounds_cum_time[[#This Row],[19]],rounds_cum_time[19],1),"."))</f>
        <v>44.</v>
      </c>
      <c r="AC30" s="11" t="str">
        <f>IF(ISBLANK(laps_times[[#This Row],[20]]),"DNF",CONCATENATE(RANK(rounds_cum_time[[#This Row],[20]],rounds_cum_time[20],1),"."))</f>
        <v>44.</v>
      </c>
      <c r="AD30" s="11" t="str">
        <f>IF(ISBLANK(laps_times[[#This Row],[21]]),"DNF",CONCATENATE(RANK(rounds_cum_time[[#This Row],[21]],rounds_cum_time[21],1),"."))</f>
        <v>42.</v>
      </c>
      <c r="AE30" s="11" t="str">
        <f>IF(ISBLANK(laps_times[[#This Row],[22]]),"DNF",CONCATENATE(RANK(rounds_cum_time[[#This Row],[22]],rounds_cum_time[22],1),"."))</f>
        <v>42.</v>
      </c>
      <c r="AF30" s="11" t="str">
        <f>IF(ISBLANK(laps_times[[#This Row],[23]]),"DNF",CONCATENATE(RANK(rounds_cum_time[[#This Row],[23]],rounds_cum_time[23],1),"."))</f>
        <v>42.</v>
      </c>
      <c r="AG30" s="11" t="str">
        <f>IF(ISBLANK(laps_times[[#This Row],[24]]),"DNF",CONCATENATE(RANK(rounds_cum_time[[#This Row],[24]],rounds_cum_time[24],1),"."))</f>
        <v>41.</v>
      </c>
      <c r="AH30" s="11" t="str">
        <f>IF(ISBLANK(laps_times[[#This Row],[25]]),"DNF",CONCATENATE(RANK(rounds_cum_time[[#This Row],[25]],rounds_cum_time[25],1),"."))</f>
        <v>41.</v>
      </c>
      <c r="AI30" s="11" t="str">
        <f>IF(ISBLANK(laps_times[[#This Row],[26]]),"DNF",CONCATENATE(RANK(rounds_cum_time[[#This Row],[26]],rounds_cum_time[26],1),"."))</f>
        <v>42.</v>
      </c>
      <c r="AJ30" s="11" t="str">
        <f>IF(ISBLANK(laps_times[[#This Row],[27]]),"DNF",CONCATENATE(RANK(rounds_cum_time[[#This Row],[27]],rounds_cum_time[27],1),"."))</f>
        <v>42.</v>
      </c>
      <c r="AK30" s="11" t="str">
        <f>IF(ISBLANK(laps_times[[#This Row],[28]]),"DNF",CONCATENATE(RANK(rounds_cum_time[[#This Row],[28]],rounds_cum_time[28],1),"."))</f>
        <v>42.</v>
      </c>
      <c r="AL30" s="11" t="str">
        <f>IF(ISBLANK(laps_times[[#This Row],[29]]),"DNF",CONCATENATE(RANK(rounds_cum_time[[#This Row],[29]],rounds_cum_time[29],1),"."))</f>
        <v>42.</v>
      </c>
      <c r="AM30" s="11" t="str">
        <f>IF(ISBLANK(laps_times[[#This Row],[30]]),"DNF",CONCATENATE(RANK(rounds_cum_time[[#This Row],[30]],rounds_cum_time[30],1),"."))</f>
        <v>42.</v>
      </c>
      <c r="AN30" s="11" t="str">
        <f>IF(ISBLANK(laps_times[[#This Row],[31]]),"DNF",CONCATENATE(RANK(rounds_cum_time[[#This Row],[31]],rounds_cum_time[31],1),"."))</f>
        <v>40.</v>
      </c>
      <c r="AO30" s="11" t="str">
        <f>IF(ISBLANK(laps_times[[#This Row],[32]]),"DNF",CONCATENATE(RANK(rounds_cum_time[[#This Row],[32]],rounds_cum_time[32],1),"."))</f>
        <v>40.</v>
      </c>
      <c r="AP30" s="11" t="str">
        <f>IF(ISBLANK(laps_times[[#This Row],[33]]),"DNF",CONCATENATE(RANK(rounds_cum_time[[#This Row],[33]],rounds_cum_time[33],1),"."))</f>
        <v>39.</v>
      </c>
      <c r="AQ30" s="11" t="str">
        <f>IF(ISBLANK(laps_times[[#This Row],[34]]),"DNF",CONCATENATE(RANK(rounds_cum_time[[#This Row],[34]],rounds_cum_time[34],1),"."))</f>
        <v>37.</v>
      </c>
      <c r="AR30" s="11" t="str">
        <f>IF(ISBLANK(laps_times[[#This Row],[35]]),"DNF",CONCATENATE(RANK(rounds_cum_time[[#This Row],[35]],rounds_cum_time[35],1),"."))</f>
        <v>36.</v>
      </c>
      <c r="AS30" s="11" t="str">
        <f>IF(ISBLANK(laps_times[[#This Row],[36]]),"DNF",CONCATENATE(RANK(rounds_cum_time[[#This Row],[36]],rounds_cum_time[36],1),"."))</f>
        <v>35.</v>
      </c>
      <c r="AT30" s="11" t="str">
        <f>IF(ISBLANK(laps_times[[#This Row],[37]]),"DNF",CONCATENATE(RANK(rounds_cum_time[[#This Row],[37]],rounds_cum_time[37],1),"."))</f>
        <v>35.</v>
      </c>
      <c r="AU30" s="11" t="str">
        <f>IF(ISBLANK(laps_times[[#This Row],[38]]),"DNF",CONCATENATE(RANK(rounds_cum_time[[#This Row],[38]],rounds_cum_time[38],1),"."))</f>
        <v>35.</v>
      </c>
      <c r="AV30" s="11" t="str">
        <f>IF(ISBLANK(laps_times[[#This Row],[39]]),"DNF",CONCATENATE(RANK(rounds_cum_time[[#This Row],[39]],rounds_cum_time[39],1),"."))</f>
        <v>34.</v>
      </c>
      <c r="AW30" s="11" t="str">
        <f>IF(ISBLANK(laps_times[[#This Row],[40]]),"DNF",CONCATENATE(RANK(rounds_cum_time[[#This Row],[40]],rounds_cum_time[40],1),"."))</f>
        <v>34.</v>
      </c>
      <c r="AX30" s="11" t="str">
        <f>IF(ISBLANK(laps_times[[#This Row],[41]]),"DNF",CONCATENATE(RANK(rounds_cum_time[[#This Row],[41]],rounds_cum_time[41],1),"."))</f>
        <v>34.</v>
      </c>
      <c r="AY30" s="11" t="str">
        <f>IF(ISBLANK(laps_times[[#This Row],[42]]),"DNF",CONCATENATE(RANK(rounds_cum_time[[#This Row],[42]],rounds_cum_time[42],1),"."))</f>
        <v>33.</v>
      </c>
      <c r="AZ30" s="11" t="str">
        <f>IF(ISBLANK(laps_times[[#This Row],[43]]),"DNF",CONCATENATE(RANK(rounds_cum_time[[#This Row],[43]],rounds_cum_time[43],1),"."))</f>
        <v>31.</v>
      </c>
      <c r="BA30" s="11" t="str">
        <f>IF(ISBLANK(laps_times[[#This Row],[44]]),"DNF",CONCATENATE(RANK(rounds_cum_time[[#This Row],[44]],rounds_cum_time[44],1),"."))</f>
        <v>30.</v>
      </c>
      <c r="BB30" s="11" t="str">
        <f>IF(ISBLANK(laps_times[[#This Row],[45]]),"DNF",CONCATENATE(RANK(rounds_cum_time[[#This Row],[45]],rounds_cum_time[45],1),"."))</f>
        <v>30.</v>
      </c>
      <c r="BC30" s="11" t="str">
        <f>IF(ISBLANK(laps_times[[#This Row],[46]]),"DNF",CONCATENATE(RANK(rounds_cum_time[[#This Row],[46]],rounds_cum_time[46],1),"."))</f>
        <v>30.</v>
      </c>
      <c r="BD30" s="11" t="str">
        <f>IF(ISBLANK(laps_times[[#This Row],[47]]),"DNF",CONCATENATE(RANK(rounds_cum_time[[#This Row],[47]],rounds_cum_time[47],1),"."))</f>
        <v>30.</v>
      </c>
      <c r="BE30" s="11" t="str">
        <f>IF(ISBLANK(laps_times[[#This Row],[48]]),"DNF",CONCATENATE(RANK(rounds_cum_time[[#This Row],[48]],rounds_cum_time[48],1),"."))</f>
        <v>30.</v>
      </c>
      <c r="BF30" s="11" t="str">
        <f>IF(ISBLANK(laps_times[[#This Row],[49]]),"DNF",CONCATENATE(RANK(rounds_cum_time[[#This Row],[49]],rounds_cum_time[49],1),"."))</f>
        <v>30.</v>
      </c>
      <c r="BG30" s="11" t="str">
        <f>IF(ISBLANK(laps_times[[#This Row],[50]]),"DNF",CONCATENATE(RANK(rounds_cum_time[[#This Row],[50]],rounds_cum_time[50],1),"."))</f>
        <v>30.</v>
      </c>
      <c r="BH30" s="11" t="str">
        <f>IF(ISBLANK(laps_times[[#This Row],[51]]),"DNF",CONCATENATE(RANK(rounds_cum_time[[#This Row],[51]],rounds_cum_time[51],1),"."))</f>
        <v>30.</v>
      </c>
      <c r="BI30" s="11" t="str">
        <f>IF(ISBLANK(laps_times[[#This Row],[52]]),"DNF",CONCATENATE(RANK(rounds_cum_time[[#This Row],[52]],rounds_cum_time[52],1),"."))</f>
        <v>29.</v>
      </c>
      <c r="BJ30" s="11" t="str">
        <f>IF(ISBLANK(laps_times[[#This Row],[53]]),"DNF",CONCATENATE(RANK(rounds_cum_time[[#This Row],[53]],rounds_cum_time[53],1),"."))</f>
        <v>28.</v>
      </c>
      <c r="BK30" s="11" t="str">
        <f>IF(ISBLANK(laps_times[[#This Row],[54]]),"DNF",CONCATENATE(RANK(rounds_cum_time[[#This Row],[54]],rounds_cum_time[54],1),"."))</f>
        <v>28.</v>
      </c>
      <c r="BL30" s="11" t="str">
        <f>IF(ISBLANK(laps_times[[#This Row],[55]]),"DNF",CONCATENATE(RANK(rounds_cum_time[[#This Row],[55]],rounds_cum_time[55],1),"."))</f>
        <v>27.</v>
      </c>
      <c r="BM30" s="11" t="str">
        <f>IF(ISBLANK(laps_times[[#This Row],[56]]),"DNF",CONCATENATE(RANK(rounds_cum_time[[#This Row],[56]],rounds_cum_time[56],1),"."))</f>
        <v>27.</v>
      </c>
      <c r="BN30" s="11" t="str">
        <f>IF(ISBLANK(laps_times[[#This Row],[57]]),"DNF",CONCATENATE(RANK(rounds_cum_time[[#This Row],[57]],rounds_cum_time[57],1),"."))</f>
        <v>26.</v>
      </c>
      <c r="BO30" s="11" t="str">
        <f>IF(ISBLANK(laps_times[[#This Row],[58]]),"DNF",CONCATENATE(RANK(rounds_cum_time[[#This Row],[58]],rounds_cum_time[58],1),"."))</f>
        <v>26.</v>
      </c>
      <c r="BP30" s="11" t="str">
        <f>IF(ISBLANK(laps_times[[#This Row],[59]]),"DNF",CONCATENATE(RANK(rounds_cum_time[[#This Row],[59]],rounds_cum_time[59],1),"."))</f>
        <v>26.</v>
      </c>
      <c r="BQ30" s="11" t="str">
        <f>IF(ISBLANK(laps_times[[#This Row],[60]]),"DNF",CONCATENATE(RANK(rounds_cum_time[[#This Row],[60]],rounds_cum_time[60],1),"."))</f>
        <v>25.</v>
      </c>
      <c r="BR30" s="11" t="str">
        <f>IF(ISBLANK(laps_times[[#This Row],[61]]),"DNF",CONCATENATE(RANK(rounds_cum_time[[#This Row],[61]],rounds_cum_time[61],1),"."))</f>
        <v>25.</v>
      </c>
      <c r="BS30" s="11" t="str">
        <f>IF(ISBLANK(laps_times[[#This Row],[62]]),"DNF",CONCATENATE(RANK(rounds_cum_time[[#This Row],[62]],rounds_cum_time[62],1),"."))</f>
        <v>25.</v>
      </c>
      <c r="BT30" s="11" t="str">
        <f>IF(ISBLANK(laps_times[[#This Row],[63]]),"DNF",CONCATENATE(RANK(rounds_cum_time[[#This Row],[63]],rounds_cum_time[63],1),"."))</f>
        <v>25.</v>
      </c>
    </row>
    <row r="31" spans="2:72" x14ac:dyDescent="0.2">
      <c r="B31" s="5">
        <v>26</v>
      </c>
      <c r="C31" s="20">
        <v>22</v>
      </c>
      <c r="D31" s="1" t="s">
        <v>48</v>
      </c>
      <c r="E31" s="3">
        <v>1983</v>
      </c>
      <c r="F31" s="3" t="s">
        <v>8</v>
      </c>
      <c r="G31" s="3">
        <v>11</v>
      </c>
      <c r="H31" s="1" t="s">
        <v>49</v>
      </c>
      <c r="I31" s="7">
        <v>0.13681724537037038</v>
      </c>
      <c r="J31" s="11" t="str">
        <f>IF(ISBLANK(laps_times[[#This Row],[1]]),"DNF",CONCATENATE(RANK(rounds_cum_time[[#This Row],[1]],rounds_cum_time[1],1),"."))</f>
        <v>18.</v>
      </c>
      <c r="K31" s="11" t="str">
        <f>IF(ISBLANK(laps_times[[#This Row],[2]]),"DNF",CONCATENATE(RANK(rounds_cum_time[[#This Row],[2]],rounds_cum_time[2],1),"."))</f>
        <v>18.</v>
      </c>
      <c r="L31" s="11" t="str">
        <f>IF(ISBLANK(laps_times[[#This Row],[3]]),"DNF",CONCATENATE(RANK(rounds_cum_time[[#This Row],[3]],rounds_cum_time[3],1),"."))</f>
        <v>19.</v>
      </c>
      <c r="M31" s="11" t="str">
        <f>IF(ISBLANK(laps_times[[#This Row],[4]]),"DNF",CONCATENATE(RANK(rounds_cum_time[[#This Row],[4]],rounds_cum_time[4],1),"."))</f>
        <v>19.</v>
      </c>
      <c r="N31" s="11" t="str">
        <f>IF(ISBLANK(laps_times[[#This Row],[5]]),"DNF",CONCATENATE(RANK(rounds_cum_time[[#This Row],[5]],rounds_cum_time[5],1),"."))</f>
        <v>19.</v>
      </c>
      <c r="O31" s="11" t="str">
        <f>IF(ISBLANK(laps_times[[#This Row],[6]]),"DNF",CONCATENATE(RANK(rounds_cum_time[[#This Row],[6]],rounds_cum_time[6],1),"."))</f>
        <v>20.</v>
      </c>
      <c r="P31" s="11" t="str">
        <f>IF(ISBLANK(laps_times[[#This Row],[7]]),"DNF",CONCATENATE(RANK(rounds_cum_time[[#This Row],[7]],rounds_cum_time[7],1),"."))</f>
        <v>29.</v>
      </c>
      <c r="Q31" s="11" t="str">
        <f>IF(ISBLANK(laps_times[[#This Row],[8]]),"DNF",CONCATENATE(RANK(rounds_cum_time[[#This Row],[8]],rounds_cum_time[8],1),"."))</f>
        <v>27.</v>
      </c>
      <c r="R31" s="11" t="str">
        <f>IF(ISBLANK(laps_times[[#This Row],[9]]),"DNF",CONCATENATE(RANK(rounds_cum_time[[#This Row],[9]],rounds_cum_time[9],1),"."))</f>
        <v>27.</v>
      </c>
      <c r="S31" s="11" t="str">
        <f>IF(ISBLANK(laps_times[[#This Row],[10]]),"DNF",CONCATENATE(RANK(rounds_cum_time[[#This Row],[10]],rounds_cum_time[10],1),"."))</f>
        <v>27.</v>
      </c>
      <c r="T31" s="11" t="str">
        <f>IF(ISBLANK(laps_times[[#This Row],[11]]),"DNF",CONCATENATE(RANK(rounds_cum_time[[#This Row],[11]],rounds_cum_time[11],1),"."))</f>
        <v>34.</v>
      </c>
      <c r="U31" s="11" t="str">
        <f>IF(ISBLANK(laps_times[[#This Row],[12]]),"DNF",CONCATENATE(RANK(rounds_cum_time[[#This Row],[12]],rounds_cum_time[12],1),"."))</f>
        <v>30.</v>
      </c>
      <c r="V31" s="11" t="str">
        <f>IF(ISBLANK(laps_times[[#This Row],[13]]),"DNF",CONCATENATE(RANK(rounds_cum_time[[#This Row],[13]],rounds_cum_time[13],1),"."))</f>
        <v>28.</v>
      </c>
      <c r="W31" s="11" t="str">
        <f>IF(ISBLANK(laps_times[[#This Row],[14]]),"DNF",CONCATENATE(RANK(rounds_cum_time[[#This Row],[14]],rounds_cum_time[14],1),"."))</f>
        <v>28.</v>
      </c>
      <c r="X31" s="11" t="str">
        <f>IF(ISBLANK(laps_times[[#This Row],[15]]),"DNF",CONCATENATE(RANK(rounds_cum_time[[#This Row],[15]],rounds_cum_time[15],1),"."))</f>
        <v>28.</v>
      </c>
      <c r="Y31" s="11" t="str">
        <f>IF(ISBLANK(laps_times[[#This Row],[16]]),"DNF",CONCATENATE(RANK(rounds_cum_time[[#This Row],[16]],rounds_cum_time[16],1),"."))</f>
        <v>27.</v>
      </c>
      <c r="Z31" s="11" t="str">
        <f>IF(ISBLANK(laps_times[[#This Row],[17]]),"DNF",CONCATENATE(RANK(rounds_cum_time[[#This Row],[17]],rounds_cum_time[17],1),"."))</f>
        <v>27.</v>
      </c>
      <c r="AA31" s="11" t="str">
        <f>IF(ISBLANK(laps_times[[#This Row],[18]]),"DNF",CONCATENATE(RANK(rounds_cum_time[[#This Row],[18]],rounds_cum_time[18],1),"."))</f>
        <v>27.</v>
      </c>
      <c r="AB31" s="11" t="str">
        <f>IF(ISBLANK(laps_times[[#This Row],[19]]),"DNF",CONCATENATE(RANK(rounds_cum_time[[#This Row],[19]],rounds_cum_time[19],1),"."))</f>
        <v>26.</v>
      </c>
      <c r="AC31" s="11" t="str">
        <f>IF(ISBLANK(laps_times[[#This Row],[20]]),"DNF",CONCATENATE(RANK(rounds_cum_time[[#This Row],[20]],rounds_cum_time[20],1),"."))</f>
        <v>26.</v>
      </c>
      <c r="AD31" s="11" t="str">
        <f>IF(ISBLANK(laps_times[[#This Row],[21]]),"DNF",CONCATENATE(RANK(rounds_cum_time[[#This Row],[21]],rounds_cum_time[21],1),"."))</f>
        <v>26.</v>
      </c>
      <c r="AE31" s="11" t="str">
        <f>IF(ISBLANK(laps_times[[#This Row],[22]]),"DNF",CONCATENATE(RANK(rounds_cum_time[[#This Row],[22]],rounds_cum_time[22],1),"."))</f>
        <v>26.</v>
      </c>
      <c r="AF31" s="11" t="str">
        <f>IF(ISBLANK(laps_times[[#This Row],[23]]),"DNF",CONCATENATE(RANK(rounds_cum_time[[#This Row],[23]],rounds_cum_time[23],1),"."))</f>
        <v>26.</v>
      </c>
      <c r="AG31" s="11" t="str">
        <f>IF(ISBLANK(laps_times[[#This Row],[24]]),"DNF",CONCATENATE(RANK(rounds_cum_time[[#This Row],[24]],rounds_cum_time[24],1),"."))</f>
        <v>26.</v>
      </c>
      <c r="AH31" s="11" t="str">
        <f>IF(ISBLANK(laps_times[[#This Row],[25]]),"DNF",CONCATENATE(RANK(rounds_cum_time[[#This Row],[25]],rounds_cum_time[25],1),"."))</f>
        <v>26.</v>
      </c>
      <c r="AI31" s="11" t="str">
        <f>IF(ISBLANK(laps_times[[#This Row],[26]]),"DNF",CONCATENATE(RANK(rounds_cum_time[[#This Row],[26]],rounds_cum_time[26],1),"."))</f>
        <v>26.</v>
      </c>
      <c r="AJ31" s="11" t="str">
        <f>IF(ISBLANK(laps_times[[#This Row],[27]]),"DNF",CONCATENATE(RANK(rounds_cum_time[[#This Row],[27]],rounds_cum_time[27],1),"."))</f>
        <v>26.</v>
      </c>
      <c r="AK31" s="11" t="str">
        <f>IF(ISBLANK(laps_times[[#This Row],[28]]),"DNF",CONCATENATE(RANK(rounds_cum_time[[#This Row],[28]],rounds_cum_time[28],1),"."))</f>
        <v>26.</v>
      </c>
      <c r="AL31" s="11" t="str">
        <f>IF(ISBLANK(laps_times[[#This Row],[29]]),"DNF",CONCATENATE(RANK(rounds_cum_time[[#This Row],[29]],rounds_cum_time[29],1),"."))</f>
        <v>26.</v>
      </c>
      <c r="AM31" s="11" t="str">
        <f>IF(ISBLANK(laps_times[[#This Row],[30]]),"DNF",CONCATENATE(RANK(rounds_cum_time[[#This Row],[30]],rounds_cum_time[30],1),"."))</f>
        <v>25.</v>
      </c>
      <c r="AN31" s="11" t="str">
        <f>IF(ISBLANK(laps_times[[#This Row],[31]]),"DNF",CONCATENATE(RANK(rounds_cum_time[[#This Row],[31]],rounds_cum_time[31],1),"."))</f>
        <v>31.</v>
      </c>
      <c r="AO31" s="11" t="str">
        <f>IF(ISBLANK(laps_times[[#This Row],[32]]),"DNF",CONCATENATE(RANK(rounds_cum_time[[#This Row],[32]],rounds_cum_time[32],1),"."))</f>
        <v>30.</v>
      </c>
      <c r="AP31" s="11" t="str">
        <f>IF(ISBLANK(laps_times[[#This Row],[33]]),"DNF",CONCATENATE(RANK(rounds_cum_time[[#This Row],[33]],rounds_cum_time[33],1),"."))</f>
        <v>30.</v>
      </c>
      <c r="AQ31" s="11" t="str">
        <f>IF(ISBLANK(laps_times[[#This Row],[34]]),"DNF",CONCATENATE(RANK(rounds_cum_time[[#This Row],[34]],rounds_cum_time[34],1),"."))</f>
        <v>30.</v>
      </c>
      <c r="AR31" s="11" t="str">
        <f>IF(ISBLANK(laps_times[[#This Row],[35]]),"DNF",CONCATENATE(RANK(rounds_cum_time[[#This Row],[35]],rounds_cum_time[35],1),"."))</f>
        <v>30.</v>
      </c>
      <c r="AS31" s="11" t="str">
        <f>IF(ISBLANK(laps_times[[#This Row],[36]]),"DNF",CONCATENATE(RANK(rounds_cum_time[[#This Row],[36]],rounds_cum_time[36],1),"."))</f>
        <v>29.</v>
      </c>
      <c r="AT31" s="11" t="str">
        <f>IF(ISBLANK(laps_times[[#This Row],[37]]),"DNF",CONCATENATE(RANK(rounds_cum_time[[#This Row],[37]],rounds_cum_time[37],1),"."))</f>
        <v>29.</v>
      </c>
      <c r="AU31" s="11" t="str">
        <f>IF(ISBLANK(laps_times[[#This Row],[38]]),"DNF",CONCATENATE(RANK(rounds_cum_time[[#This Row],[38]],rounds_cum_time[38],1),"."))</f>
        <v>29.</v>
      </c>
      <c r="AV31" s="11" t="str">
        <f>IF(ISBLANK(laps_times[[#This Row],[39]]),"DNF",CONCATENATE(RANK(rounds_cum_time[[#This Row],[39]],rounds_cum_time[39],1),"."))</f>
        <v>28.</v>
      </c>
      <c r="AW31" s="11" t="str">
        <f>IF(ISBLANK(laps_times[[#This Row],[40]]),"DNF",CONCATENATE(RANK(rounds_cum_time[[#This Row],[40]],rounds_cum_time[40],1),"."))</f>
        <v>28.</v>
      </c>
      <c r="AX31" s="11" t="str">
        <f>IF(ISBLANK(laps_times[[#This Row],[41]]),"DNF",CONCATENATE(RANK(rounds_cum_time[[#This Row],[41]],rounds_cum_time[41],1),"."))</f>
        <v>28.</v>
      </c>
      <c r="AY31" s="11" t="str">
        <f>IF(ISBLANK(laps_times[[#This Row],[42]]),"DNF",CONCATENATE(RANK(rounds_cum_time[[#This Row],[42]],rounds_cum_time[42],1),"."))</f>
        <v>28.</v>
      </c>
      <c r="AZ31" s="11" t="str">
        <f>IF(ISBLANK(laps_times[[#This Row],[43]]),"DNF",CONCATENATE(RANK(rounds_cum_time[[#This Row],[43]],rounds_cum_time[43],1),"."))</f>
        <v>33.</v>
      </c>
      <c r="BA31" s="11" t="str">
        <f>IF(ISBLANK(laps_times[[#This Row],[44]]),"DNF",CONCATENATE(RANK(rounds_cum_time[[#This Row],[44]],rounds_cum_time[44],1),"."))</f>
        <v>32.</v>
      </c>
      <c r="BB31" s="11" t="str">
        <f>IF(ISBLANK(laps_times[[#This Row],[45]]),"DNF",CONCATENATE(RANK(rounds_cum_time[[#This Row],[45]],rounds_cum_time[45],1),"."))</f>
        <v>31.</v>
      </c>
      <c r="BC31" s="11" t="str">
        <f>IF(ISBLANK(laps_times[[#This Row],[46]]),"DNF",CONCATENATE(RANK(rounds_cum_time[[#This Row],[46]],rounds_cum_time[46],1),"."))</f>
        <v>31.</v>
      </c>
      <c r="BD31" s="11" t="str">
        <f>IF(ISBLANK(laps_times[[#This Row],[47]]),"DNF",CONCATENATE(RANK(rounds_cum_time[[#This Row],[47]],rounds_cum_time[47],1),"."))</f>
        <v>31.</v>
      </c>
      <c r="BE31" s="11" t="str">
        <f>IF(ISBLANK(laps_times[[#This Row],[48]]),"DNF",CONCATENATE(RANK(rounds_cum_time[[#This Row],[48]],rounds_cum_time[48],1),"."))</f>
        <v>31.</v>
      </c>
      <c r="BF31" s="11" t="str">
        <f>IF(ISBLANK(laps_times[[#This Row],[49]]),"DNF",CONCATENATE(RANK(rounds_cum_time[[#This Row],[49]],rounds_cum_time[49],1),"."))</f>
        <v>31.</v>
      </c>
      <c r="BG31" s="11" t="str">
        <f>IF(ISBLANK(laps_times[[#This Row],[50]]),"DNF",CONCATENATE(RANK(rounds_cum_time[[#This Row],[50]],rounds_cum_time[50],1),"."))</f>
        <v>31.</v>
      </c>
      <c r="BH31" s="11" t="str">
        <f>IF(ISBLANK(laps_times[[#This Row],[51]]),"DNF",CONCATENATE(RANK(rounds_cum_time[[#This Row],[51]],rounds_cum_time[51],1),"."))</f>
        <v>31.</v>
      </c>
      <c r="BI31" s="11" t="str">
        <f>IF(ISBLANK(laps_times[[#This Row],[52]]),"DNF",CONCATENATE(RANK(rounds_cum_time[[#This Row],[52]],rounds_cum_time[52],1),"."))</f>
        <v>31.</v>
      </c>
      <c r="BJ31" s="11" t="str">
        <f>IF(ISBLANK(laps_times[[#This Row],[53]]),"DNF",CONCATENATE(RANK(rounds_cum_time[[#This Row],[53]],rounds_cum_time[53],1),"."))</f>
        <v>30.</v>
      </c>
      <c r="BK31" s="11" t="str">
        <f>IF(ISBLANK(laps_times[[#This Row],[54]]),"DNF",CONCATENATE(RANK(rounds_cum_time[[#This Row],[54]],rounds_cum_time[54],1),"."))</f>
        <v>29.</v>
      </c>
      <c r="BL31" s="11" t="str">
        <f>IF(ISBLANK(laps_times[[#This Row],[55]]),"DNF",CONCATENATE(RANK(rounds_cum_time[[#This Row],[55]],rounds_cum_time[55],1),"."))</f>
        <v>29.</v>
      </c>
      <c r="BM31" s="11" t="str">
        <f>IF(ISBLANK(laps_times[[#This Row],[56]]),"DNF",CONCATENATE(RANK(rounds_cum_time[[#This Row],[56]],rounds_cum_time[56],1),"."))</f>
        <v>28.</v>
      </c>
      <c r="BN31" s="11" t="str">
        <f>IF(ISBLANK(laps_times[[#This Row],[57]]),"DNF",CONCATENATE(RANK(rounds_cum_time[[#This Row],[57]],rounds_cum_time[57],1),"."))</f>
        <v>28.</v>
      </c>
      <c r="BO31" s="11" t="str">
        <f>IF(ISBLANK(laps_times[[#This Row],[58]]),"DNF",CONCATENATE(RANK(rounds_cum_time[[#This Row],[58]],rounds_cum_time[58],1),"."))</f>
        <v>28.</v>
      </c>
      <c r="BP31" s="11" t="str">
        <f>IF(ISBLANK(laps_times[[#This Row],[59]]),"DNF",CONCATENATE(RANK(rounds_cum_time[[#This Row],[59]],rounds_cum_time[59],1),"."))</f>
        <v>27.</v>
      </c>
      <c r="BQ31" s="11" t="str">
        <f>IF(ISBLANK(laps_times[[#This Row],[60]]),"DNF",CONCATENATE(RANK(rounds_cum_time[[#This Row],[60]],rounds_cum_time[60],1),"."))</f>
        <v>27.</v>
      </c>
      <c r="BR31" s="11" t="str">
        <f>IF(ISBLANK(laps_times[[#This Row],[61]]),"DNF",CONCATENATE(RANK(rounds_cum_time[[#This Row],[61]],rounds_cum_time[61],1),"."))</f>
        <v>27.</v>
      </c>
      <c r="BS31" s="11" t="str">
        <f>IF(ISBLANK(laps_times[[#This Row],[62]]),"DNF",CONCATENATE(RANK(rounds_cum_time[[#This Row],[62]],rounds_cum_time[62],1),"."))</f>
        <v>27.</v>
      </c>
      <c r="BT31" s="11" t="str">
        <f>IF(ISBLANK(laps_times[[#This Row],[63]]),"DNF",CONCATENATE(RANK(rounds_cum_time[[#This Row],[63]],rounds_cum_time[63],1),"."))</f>
        <v>26.</v>
      </c>
    </row>
    <row r="32" spans="2:72" x14ac:dyDescent="0.2">
      <c r="B32" s="5">
        <v>27</v>
      </c>
      <c r="C32" s="20">
        <v>93</v>
      </c>
      <c r="D32" s="1" t="s">
        <v>50</v>
      </c>
      <c r="E32" s="3">
        <v>1984</v>
      </c>
      <c r="F32" s="3" t="s">
        <v>8</v>
      </c>
      <c r="G32" s="3">
        <v>12</v>
      </c>
      <c r="H32" s="1" t="s">
        <v>51</v>
      </c>
      <c r="I32" s="7">
        <v>0.13697442129629631</v>
      </c>
      <c r="J32" s="11" t="str">
        <f>IF(ISBLANK(laps_times[[#This Row],[1]]),"DNF",CONCATENATE(RANK(rounds_cum_time[[#This Row],[1]],rounds_cum_time[1],1),"."))</f>
        <v>21.</v>
      </c>
      <c r="K32" s="11" t="str">
        <f>IF(ISBLANK(laps_times[[#This Row],[2]]),"DNF",CONCATENATE(RANK(rounds_cum_time[[#This Row],[2]],rounds_cum_time[2],1),"."))</f>
        <v>27.</v>
      </c>
      <c r="L32" s="11" t="str">
        <f>IF(ISBLANK(laps_times[[#This Row],[3]]),"DNF",CONCATENATE(RANK(rounds_cum_time[[#This Row],[3]],rounds_cum_time[3],1),"."))</f>
        <v>29.</v>
      </c>
      <c r="M32" s="11" t="str">
        <f>IF(ISBLANK(laps_times[[#This Row],[4]]),"DNF",CONCATENATE(RANK(rounds_cum_time[[#This Row],[4]],rounds_cum_time[4],1),"."))</f>
        <v>29.</v>
      </c>
      <c r="N32" s="11" t="str">
        <f>IF(ISBLANK(laps_times[[#This Row],[5]]),"DNF",CONCATENATE(RANK(rounds_cum_time[[#This Row],[5]],rounds_cum_time[5],1),"."))</f>
        <v>29.</v>
      </c>
      <c r="O32" s="11" t="str">
        <f>IF(ISBLANK(laps_times[[#This Row],[6]]),"DNF",CONCATENATE(RANK(rounds_cum_time[[#This Row],[6]],rounds_cum_time[6],1),"."))</f>
        <v>29.</v>
      </c>
      <c r="P32" s="11" t="str">
        <f>IF(ISBLANK(laps_times[[#This Row],[7]]),"DNF",CONCATENATE(RANK(rounds_cum_time[[#This Row],[7]],rounds_cum_time[7],1),"."))</f>
        <v>27.</v>
      </c>
      <c r="Q32" s="11" t="str">
        <f>IF(ISBLANK(laps_times[[#This Row],[8]]),"DNF",CONCATENATE(RANK(rounds_cum_time[[#This Row],[8]],rounds_cum_time[8],1),"."))</f>
        <v>28.</v>
      </c>
      <c r="R32" s="11" t="str">
        <f>IF(ISBLANK(laps_times[[#This Row],[9]]),"DNF",CONCATENATE(RANK(rounds_cum_time[[#This Row],[9]],rounds_cum_time[9],1),"."))</f>
        <v>28.</v>
      </c>
      <c r="S32" s="11" t="str">
        <f>IF(ISBLANK(laps_times[[#This Row],[10]]),"DNF",CONCATENATE(RANK(rounds_cum_time[[#This Row],[10]],rounds_cum_time[10],1),"."))</f>
        <v>28.</v>
      </c>
      <c r="T32" s="11" t="str">
        <f>IF(ISBLANK(laps_times[[#This Row],[11]]),"DNF",CONCATENATE(RANK(rounds_cum_time[[#This Row],[11]],rounds_cum_time[11],1),"."))</f>
        <v>27.</v>
      </c>
      <c r="U32" s="11" t="str">
        <f>IF(ISBLANK(laps_times[[#This Row],[12]]),"DNF",CONCATENATE(RANK(rounds_cum_time[[#This Row],[12]],rounds_cum_time[12],1),"."))</f>
        <v>27.</v>
      </c>
      <c r="V32" s="11" t="str">
        <f>IF(ISBLANK(laps_times[[#This Row],[13]]),"DNF",CONCATENATE(RANK(rounds_cum_time[[#This Row],[13]],rounds_cum_time[13],1),"."))</f>
        <v>27.</v>
      </c>
      <c r="W32" s="11" t="str">
        <f>IF(ISBLANK(laps_times[[#This Row],[14]]),"DNF",CONCATENATE(RANK(rounds_cum_time[[#This Row],[14]],rounds_cum_time[14],1),"."))</f>
        <v>27.</v>
      </c>
      <c r="X32" s="11" t="str">
        <f>IF(ISBLANK(laps_times[[#This Row],[15]]),"DNF",CONCATENATE(RANK(rounds_cum_time[[#This Row],[15]],rounds_cum_time[15],1),"."))</f>
        <v>27.</v>
      </c>
      <c r="Y32" s="11" t="str">
        <f>IF(ISBLANK(laps_times[[#This Row],[16]]),"DNF",CONCATENATE(RANK(rounds_cum_time[[#This Row],[16]],rounds_cum_time[16],1),"."))</f>
        <v>28.</v>
      </c>
      <c r="Z32" s="11" t="str">
        <f>IF(ISBLANK(laps_times[[#This Row],[17]]),"DNF",CONCATENATE(RANK(rounds_cum_time[[#This Row],[17]],rounds_cum_time[17],1),"."))</f>
        <v>28.</v>
      </c>
      <c r="AA32" s="11" t="str">
        <f>IF(ISBLANK(laps_times[[#This Row],[18]]),"DNF",CONCATENATE(RANK(rounds_cum_time[[#This Row],[18]],rounds_cum_time[18],1),"."))</f>
        <v>28.</v>
      </c>
      <c r="AB32" s="11" t="str">
        <f>IF(ISBLANK(laps_times[[#This Row],[19]]),"DNF",CONCATENATE(RANK(rounds_cum_time[[#This Row],[19]],rounds_cum_time[19],1),"."))</f>
        <v>28.</v>
      </c>
      <c r="AC32" s="11" t="str">
        <f>IF(ISBLANK(laps_times[[#This Row],[20]]),"DNF",CONCATENATE(RANK(rounds_cum_time[[#This Row],[20]],rounds_cum_time[20],1),"."))</f>
        <v>28.</v>
      </c>
      <c r="AD32" s="11" t="str">
        <f>IF(ISBLANK(laps_times[[#This Row],[21]]),"DNF",CONCATENATE(RANK(rounds_cum_time[[#This Row],[21]],rounds_cum_time[21],1),"."))</f>
        <v>44.</v>
      </c>
      <c r="AE32" s="11" t="str">
        <f>IF(ISBLANK(laps_times[[#This Row],[22]]),"DNF",CONCATENATE(RANK(rounds_cum_time[[#This Row],[22]],rounds_cum_time[22],1),"."))</f>
        <v>43.</v>
      </c>
      <c r="AF32" s="11" t="str">
        <f>IF(ISBLANK(laps_times[[#This Row],[23]]),"DNF",CONCATENATE(RANK(rounds_cum_time[[#This Row],[23]],rounds_cum_time[23],1),"."))</f>
        <v>43.</v>
      </c>
      <c r="AG32" s="11" t="str">
        <f>IF(ISBLANK(laps_times[[#This Row],[24]]),"DNF",CONCATENATE(RANK(rounds_cum_time[[#This Row],[24]],rounds_cum_time[24],1),"."))</f>
        <v>43.</v>
      </c>
      <c r="AH32" s="11" t="str">
        <f>IF(ISBLANK(laps_times[[#This Row],[25]]),"DNF",CONCATENATE(RANK(rounds_cum_time[[#This Row],[25]],rounds_cum_time[25],1),"."))</f>
        <v>43.</v>
      </c>
      <c r="AI32" s="11" t="str">
        <f>IF(ISBLANK(laps_times[[#This Row],[26]]),"DNF",CONCATENATE(RANK(rounds_cum_time[[#This Row],[26]],rounds_cum_time[26],1),"."))</f>
        <v>43.</v>
      </c>
      <c r="AJ32" s="11" t="str">
        <f>IF(ISBLANK(laps_times[[#This Row],[27]]),"DNF",CONCATENATE(RANK(rounds_cum_time[[#This Row],[27]],rounds_cum_time[27],1),"."))</f>
        <v>43.</v>
      </c>
      <c r="AK32" s="11" t="str">
        <f>IF(ISBLANK(laps_times[[#This Row],[28]]),"DNF",CONCATENATE(RANK(rounds_cum_time[[#This Row],[28]],rounds_cum_time[28],1),"."))</f>
        <v>43.</v>
      </c>
      <c r="AL32" s="11" t="str">
        <f>IF(ISBLANK(laps_times[[#This Row],[29]]),"DNF",CONCATENATE(RANK(rounds_cum_time[[#This Row],[29]],rounds_cum_time[29],1),"."))</f>
        <v>43.</v>
      </c>
      <c r="AM32" s="11" t="str">
        <f>IF(ISBLANK(laps_times[[#This Row],[30]]),"DNF",CONCATENATE(RANK(rounds_cum_time[[#This Row],[30]],rounds_cum_time[30],1),"."))</f>
        <v>43.</v>
      </c>
      <c r="AN32" s="11" t="str">
        <f>IF(ISBLANK(laps_times[[#This Row],[31]]),"DNF",CONCATENATE(RANK(rounds_cum_time[[#This Row],[31]],rounds_cum_time[31],1),"."))</f>
        <v>41.</v>
      </c>
      <c r="AO32" s="11" t="str">
        <f>IF(ISBLANK(laps_times[[#This Row],[32]]),"DNF",CONCATENATE(RANK(rounds_cum_time[[#This Row],[32]],rounds_cum_time[32],1),"."))</f>
        <v>39.</v>
      </c>
      <c r="AP32" s="11" t="str">
        <f>IF(ISBLANK(laps_times[[#This Row],[33]]),"DNF",CONCATENATE(RANK(rounds_cum_time[[#This Row],[33]],rounds_cum_time[33],1),"."))</f>
        <v>38.</v>
      </c>
      <c r="AQ32" s="11" t="str">
        <f>IF(ISBLANK(laps_times[[#This Row],[34]]),"DNF",CONCATENATE(RANK(rounds_cum_time[[#This Row],[34]],rounds_cum_time[34],1),"."))</f>
        <v>34.</v>
      </c>
      <c r="AR32" s="11" t="str">
        <f>IF(ISBLANK(laps_times[[#This Row],[35]]),"DNF",CONCATENATE(RANK(rounds_cum_time[[#This Row],[35]],rounds_cum_time[35],1),"."))</f>
        <v>34.</v>
      </c>
      <c r="AS32" s="11" t="str">
        <f>IF(ISBLANK(laps_times[[#This Row],[36]]),"DNF",CONCATENATE(RANK(rounds_cum_time[[#This Row],[36]],rounds_cum_time[36],1),"."))</f>
        <v>34.</v>
      </c>
      <c r="AT32" s="11" t="str">
        <f>IF(ISBLANK(laps_times[[#This Row],[37]]),"DNF",CONCATENATE(RANK(rounds_cum_time[[#This Row],[37]],rounds_cum_time[37],1),"."))</f>
        <v>34.</v>
      </c>
      <c r="AU32" s="11" t="str">
        <f>IF(ISBLANK(laps_times[[#This Row],[38]]),"DNF",CONCATENATE(RANK(rounds_cum_time[[#This Row],[38]],rounds_cum_time[38],1),"."))</f>
        <v>33.</v>
      </c>
      <c r="AV32" s="11" t="str">
        <f>IF(ISBLANK(laps_times[[#This Row],[39]]),"DNF",CONCATENATE(RANK(rounds_cum_time[[#This Row],[39]],rounds_cum_time[39],1),"."))</f>
        <v>33.</v>
      </c>
      <c r="AW32" s="11" t="str">
        <f>IF(ISBLANK(laps_times[[#This Row],[40]]),"DNF",CONCATENATE(RANK(rounds_cum_time[[#This Row],[40]],rounds_cum_time[40],1),"."))</f>
        <v>33.</v>
      </c>
      <c r="AX32" s="11" t="str">
        <f>IF(ISBLANK(laps_times[[#This Row],[41]]),"DNF",CONCATENATE(RANK(rounds_cum_time[[#This Row],[41]],rounds_cum_time[41],1),"."))</f>
        <v>31.</v>
      </c>
      <c r="AY32" s="11" t="str">
        <f>IF(ISBLANK(laps_times[[#This Row],[42]]),"DNF",CONCATENATE(RANK(rounds_cum_time[[#This Row],[42]],rounds_cum_time[42],1),"."))</f>
        <v>31.</v>
      </c>
      <c r="AZ32" s="11" t="str">
        <f>IF(ISBLANK(laps_times[[#This Row],[43]]),"DNF",CONCATENATE(RANK(rounds_cum_time[[#This Row],[43]],rounds_cum_time[43],1),"."))</f>
        <v>29.</v>
      </c>
      <c r="BA32" s="11" t="str">
        <f>IF(ISBLANK(laps_times[[#This Row],[44]]),"DNF",CONCATENATE(RANK(rounds_cum_time[[#This Row],[44]],rounds_cum_time[44],1),"."))</f>
        <v>29.</v>
      </c>
      <c r="BB32" s="11" t="str">
        <f>IF(ISBLANK(laps_times[[#This Row],[45]]),"DNF",CONCATENATE(RANK(rounds_cum_time[[#This Row],[45]],rounds_cum_time[45],1),"."))</f>
        <v>29.</v>
      </c>
      <c r="BC32" s="11" t="str">
        <f>IF(ISBLANK(laps_times[[#This Row],[46]]),"DNF",CONCATENATE(RANK(rounds_cum_time[[#This Row],[46]],rounds_cum_time[46],1),"."))</f>
        <v>29.</v>
      </c>
      <c r="BD32" s="11" t="str">
        <f>IF(ISBLANK(laps_times[[#This Row],[47]]),"DNF",CONCATENATE(RANK(rounds_cum_time[[#This Row],[47]],rounds_cum_time[47],1),"."))</f>
        <v>29.</v>
      </c>
      <c r="BE32" s="11" t="str">
        <f>IF(ISBLANK(laps_times[[#This Row],[48]]),"DNF",CONCATENATE(RANK(rounds_cum_time[[#This Row],[48]],rounds_cum_time[48],1),"."))</f>
        <v>29.</v>
      </c>
      <c r="BF32" s="11" t="str">
        <f>IF(ISBLANK(laps_times[[#This Row],[49]]),"DNF",CONCATENATE(RANK(rounds_cum_time[[#This Row],[49]],rounds_cum_time[49],1),"."))</f>
        <v>29.</v>
      </c>
      <c r="BG32" s="11" t="str">
        <f>IF(ISBLANK(laps_times[[#This Row],[50]]),"DNF",CONCATENATE(RANK(rounds_cum_time[[#This Row],[50]],rounds_cum_time[50],1),"."))</f>
        <v>27.</v>
      </c>
      <c r="BH32" s="11" t="str">
        <f>IF(ISBLANK(laps_times[[#This Row],[51]]),"DNF",CONCATENATE(RANK(rounds_cum_time[[#This Row],[51]],rounds_cum_time[51],1),"."))</f>
        <v>26.</v>
      </c>
      <c r="BI32" s="11" t="str">
        <f>IF(ISBLANK(laps_times[[#This Row],[52]]),"DNF",CONCATENATE(RANK(rounds_cum_time[[#This Row],[52]],rounds_cum_time[52],1),"."))</f>
        <v>26.</v>
      </c>
      <c r="BJ32" s="11" t="str">
        <f>IF(ISBLANK(laps_times[[#This Row],[53]]),"DNF",CONCATENATE(RANK(rounds_cum_time[[#This Row],[53]],rounds_cum_time[53],1),"."))</f>
        <v>26.</v>
      </c>
      <c r="BK32" s="11" t="str">
        <f>IF(ISBLANK(laps_times[[#This Row],[54]]),"DNF",CONCATENATE(RANK(rounds_cum_time[[#This Row],[54]],rounds_cum_time[54],1),"."))</f>
        <v>25.</v>
      </c>
      <c r="BL32" s="11" t="str">
        <f>IF(ISBLANK(laps_times[[#This Row],[55]]),"DNF",CONCATENATE(RANK(rounds_cum_time[[#This Row],[55]],rounds_cum_time[55],1),"."))</f>
        <v>25.</v>
      </c>
      <c r="BM32" s="11" t="str">
        <f>IF(ISBLANK(laps_times[[#This Row],[56]]),"DNF",CONCATENATE(RANK(rounds_cum_time[[#This Row],[56]],rounds_cum_time[56],1),"."))</f>
        <v>25.</v>
      </c>
      <c r="BN32" s="11" t="str">
        <f>IF(ISBLANK(laps_times[[#This Row],[57]]),"DNF",CONCATENATE(RANK(rounds_cum_time[[#This Row],[57]],rounds_cum_time[57],1),"."))</f>
        <v>25.</v>
      </c>
      <c r="BO32" s="11" t="str">
        <f>IF(ISBLANK(laps_times[[#This Row],[58]]),"DNF",CONCATENATE(RANK(rounds_cum_time[[#This Row],[58]],rounds_cum_time[58],1),"."))</f>
        <v>25.</v>
      </c>
      <c r="BP32" s="11" t="str">
        <f>IF(ISBLANK(laps_times[[#This Row],[59]]),"DNF",CONCATENATE(RANK(rounds_cum_time[[#This Row],[59]],rounds_cum_time[59],1),"."))</f>
        <v>25.</v>
      </c>
      <c r="BQ32" s="11" t="str">
        <f>IF(ISBLANK(laps_times[[#This Row],[60]]),"DNF",CONCATENATE(RANK(rounds_cum_time[[#This Row],[60]],rounds_cum_time[60],1),"."))</f>
        <v>26.</v>
      </c>
      <c r="BR32" s="11" t="str">
        <f>IF(ISBLANK(laps_times[[#This Row],[61]]),"DNF",CONCATENATE(RANK(rounds_cum_time[[#This Row],[61]],rounds_cum_time[61],1),"."))</f>
        <v>26.</v>
      </c>
      <c r="BS32" s="11" t="str">
        <f>IF(ISBLANK(laps_times[[#This Row],[62]]),"DNF",CONCATENATE(RANK(rounds_cum_time[[#This Row],[62]],rounds_cum_time[62],1),"."))</f>
        <v>26.</v>
      </c>
      <c r="BT32" s="11" t="str">
        <f>IF(ISBLANK(laps_times[[#This Row],[63]]),"DNF",CONCATENATE(RANK(rounds_cum_time[[#This Row],[63]],rounds_cum_time[63],1),"."))</f>
        <v>27.</v>
      </c>
    </row>
    <row r="33" spans="2:72" x14ac:dyDescent="0.2">
      <c r="B33" s="5">
        <v>28</v>
      </c>
      <c r="C33" s="20">
        <v>32</v>
      </c>
      <c r="D33" s="1" t="s">
        <v>52</v>
      </c>
      <c r="E33" s="3">
        <v>1971</v>
      </c>
      <c r="F33" s="3" t="s">
        <v>1</v>
      </c>
      <c r="G33" s="3">
        <v>13</v>
      </c>
      <c r="H33" s="1" t="s">
        <v>53</v>
      </c>
      <c r="I33" s="7">
        <v>0.13775370370370368</v>
      </c>
      <c r="J33" s="11" t="str">
        <f>IF(ISBLANK(laps_times[[#This Row],[1]]),"DNF",CONCATENATE(RANK(rounds_cum_time[[#This Row],[1]],rounds_cum_time[1],1),"."))</f>
        <v>32.</v>
      </c>
      <c r="K33" s="11" t="str">
        <f>IF(ISBLANK(laps_times[[#This Row],[2]]),"DNF",CONCATENATE(RANK(rounds_cum_time[[#This Row],[2]],rounds_cum_time[2],1),"."))</f>
        <v>31.</v>
      </c>
      <c r="L33" s="11" t="str">
        <f>IF(ISBLANK(laps_times[[#This Row],[3]]),"DNF",CONCATENATE(RANK(rounds_cum_time[[#This Row],[3]],rounds_cum_time[3],1),"."))</f>
        <v>31.</v>
      </c>
      <c r="M33" s="11" t="str">
        <f>IF(ISBLANK(laps_times[[#This Row],[4]]),"DNF",CONCATENATE(RANK(rounds_cum_time[[#This Row],[4]],rounds_cum_time[4],1),"."))</f>
        <v>31.</v>
      </c>
      <c r="N33" s="11" t="str">
        <f>IF(ISBLANK(laps_times[[#This Row],[5]]),"DNF",CONCATENATE(RANK(rounds_cum_time[[#This Row],[5]],rounds_cum_time[5],1),"."))</f>
        <v>31.</v>
      </c>
      <c r="O33" s="11" t="str">
        <f>IF(ISBLANK(laps_times[[#This Row],[6]]),"DNF",CONCATENATE(RANK(rounds_cum_time[[#This Row],[6]],rounds_cum_time[6],1),"."))</f>
        <v>33.</v>
      </c>
      <c r="P33" s="11" t="str">
        <f>IF(ISBLANK(laps_times[[#This Row],[7]]),"DNF",CONCATENATE(RANK(rounds_cum_time[[#This Row],[7]],rounds_cum_time[7],1),"."))</f>
        <v>33.</v>
      </c>
      <c r="Q33" s="11" t="str">
        <f>IF(ISBLANK(laps_times[[#This Row],[8]]),"DNF",CONCATENATE(RANK(rounds_cum_time[[#This Row],[8]],rounds_cum_time[8],1),"."))</f>
        <v>30.</v>
      </c>
      <c r="R33" s="11" t="str">
        <f>IF(ISBLANK(laps_times[[#This Row],[9]]),"DNF",CONCATENATE(RANK(rounds_cum_time[[#This Row],[9]],rounds_cum_time[9],1),"."))</f>
        <v>29.</v>
      </c>
      <c r="S33" s="11" t="str">
        <f>IF(ISBLANK(laps_times[[#This Row],[10]]),"DNF",CONCATENATE(RANK(rounds_cum_time[[#This Row],[10]],rounds_cum_time[10],1),"."))</f>
        <v>29.</v>
      </c>
      <c r="T33" s="11" t="str">
        <f>IF(ISBLANK(laps_times[[#This Row],[11]]),"DNF",CONCATENATE(RANK(rounds_cum_time[[#This Row],[11]],rounds_cum_time[11],1),"."))</f>
        <v>31.</v>
      </c>
      <c r="U33" s="11" t="str">
        <f>IF(ISBLANK(laps_times[[#This Row],[12]]),"DNF",CONCATENATE(RANK(rounds_cum_time[[#This Row],[12]],rounds_cum_time[12],1),"."))</f>
        <v>33.</v>
      </c>
      <c r="V33" s="11" t="str">
        <f>IF(ISBLANK(laps_times[[#This Row],[13]]),"DNF",CONCATENATE(RANK(rounds_cum_time[[#This Row],[13]],rounds_cum_time[13],1),"."))</f>
        <v>33.</v>
      </c>
      <c r="W33" s="11" t="str">
        <f>IF(ISBLANK(laps_times[[#This Row],[14]]),"DNF",CONCATENATE(RANK(rounds_cum_time[[#This Row],[14]],rounds_cum_time[14],1),"."))</f>
        <v>32.</v>
      </c>
      <c r="X33" s="11" t="str">
        <f>IF(ISBLANK(laps_times[[#This Row],[15]]),"DNF",CONCATENATE(RANK(rounds_cum_time[[#This Row],[15]],rounds_cum_time[15],1),"."))</f>
        <v>30.</v>
      </c>
      <c r="Y33" s="11" t="str">
        <f>IF(ISBLANK(laps_times[[#This Row],[16]]),"DNF",CONCATENATE(RANK(rounds_cum_time[[#This Row],[16]],rounds_cum_time[16],1),"."))</f>
        <v>29.</v>
      </c>
      <c r="Z33" s="11" t="str">
        <f>IF(ISBLANK(laps_times[[#This Row],[17]]),"DNF",CONCATENATE(RANK(rounds_cum_time[[#This Row],[17]],rounds_cum_time[17],1),"."))</f>
        <v>29.</v>
      </c>
      <c r="AA33" s="11" t="str">
        <f>IF(ISBLANK(laps_times[[#This Row],[18]]),"DNF",CONCATENATE(RANK(rounds_cum_time[[#This Row],[18]],rounds_cum_time[18],1),"."))</f>
        <v>29.</v>
      </c>
      <c r="AB33" s="11" t="str">
        <f>IF(ISBLANK(laps_times[[#This Row],[19]]),"DNF",CONCATENATE(RANK(rounds_cum_time[[#This Row],[19]],rounds_cum_time[19],1),"."))</f>
        <v>29.</v>
      </c>
      <c r="AC33" s="11" t="str">
        <f>IF(ISBLANK(laps_times[[#This Row],[20]]),"DNF",CONCATENATE(RANK(rounds_cum_time[[#This Row],[20]],rounds_cum_time[20],1),"."))</f>
        <v>29.</v>
      </c>
      <c r="AD33" s="11" t="str">
        <f>IF(ISBLANK(laps_times[[#This Row],[21]]),"DNF",CONCATENATE(RANK(rounds_cum_time[[#This Row],[21]],rounds_cum_time[21],1),"."))</f>
        <v>28.</v>
      </c>
      <c r="AE33" s="11" t="str">
        <f>IF(ISBLANK(laps_times[[#This Row],[22]]),"DNF",CONCATENATE(RANK(rounds_cum_time[[#This Row],[22]],rounds_cum_time[22],1),"."))</f>
        <v>27.</v>
      </c>
      <c r="AF33" s="11" t="str">
        <f>IF(ISBLANK(laps_times[[#This Row],[23]]),"DNF",CONCATENATE(RANK(rounds_cum_time[[#This Row],[23]],rounds_cum_time[23],1),"."))</f>
        <v>27.</v>
      </c>
      <c r="AG33" s="11" t="str">
        <f>IF(ISBLANK(laps_times[[#This Row],[24]]),"DNF",CONCATENATE(RANK(rounds_cum_time[[#This Row],[24]],rounds_cum_time[24],1),"."))</f>
        <v>27.</v>
      </c>
      <c r="AH33" s="11" t="str">
        <f>IF(ISBLANK(laps_times[[#This Row],[25]]),"DNF",CONCATENATE(RANK(rounds_cum_time[[#This Row],[25]],rounds_cum_time[25],1),"."))</f>
        <v>27.</v>
      </c>
      <c r="AI33" s="11" t="str">
        <f>IF(ISBLANK(laps_times[[#This Row],[26]]),"DNF",CONCATENATE(RANK(rounds_cum_time[[#This Row],[26]],rounds_cum_time[26],1),"."))</f>
        <v>27.</v>
      </c>
      <c r="AJ33" s="11" t="str">
        <f>IF(ISBLANK(laps_times[[#This Row],[27]]),"DNF",CONCATENATE(RANK(rounds_cum_time[[#This Row],[27]],rounds_cum_time[27],1),"."))</f>
        <v>27.</v>
      </c>
      <c r="AK33" s="11" t="str">
        <f>IF(ISBLANK(laps_times[[#This Row],[28]]),"DNF",CONCATENATE(RANK(rounds_cum_time[[#This Row],[28]],rounds_cum_time[28],1),"."))</f>
        <v>27.</v>
      </c>
      <c r="AL33" s="11" t="str">
        <f>IF(ISBLANK(laps_times[[#This Row],[29]]),"DNF",CONCATENATE(RANK(rounds_cum_time[[#This Row],[29]],rounds_cum_time[29],1),"."))</f>
        <v>27.</v>
      </c>
      <c r="AM33" s="11" t="str">
        <f>IF(ISBLANK(laps_times[[#This Row],[30]]),"DNF",CONCATENATE(RANK(rounds_cum_time[[#This Row],[30]],rounds_cum_time[30],1),"."))</f>
        <v>27.</v>
      </c>
      <c r="AN33" s="11" t="str">
        <f>IF(ISBLANK(laps_times[[#This Row],[31]]),"DNF",CONCATENATE(RANK(rounds_cum_time[[#This Row],[31]],rounds_cum_time[31],1),"."))</f>
        <v>25.</v>
      </c>
      <c r="AO33" s="11" t="str">
        <f>IF(ISBLANK(laps_times[[#This Row],[32]]),"DNF",CONCATENATE(RANK(rounds_cum_time[[#This Row],[32]],rounds_cum_time[32],1),"."))</f>
        <v>28.</v>
      </c>
      <c r="AP33" s="11" t="str">
        <f>IF(ISBLANK(laps_times[[#This Row],[33]]),"DNF",CONCATENATE(RANK(rounds_cum_time[[#This Row],[33]],rounds_cum_time[33],1),"."))</f>
        <v>26.</v>
      </c>
      <c r="AQ33" s="11" t="str">
        <f>IF(ISBLANK(laps_times[[#This Row],[34]]),"DNF",CONCATENATE(RANK(rounds_cum_time[[#This Row],[34]],rounds_cum_time[34],1),"."))</f>
        <v>26.</v>
      </c>
      <c r="AR33" s="11" t="str">
        <f>IF(ISBLANK(laps_times[[#This Row],[35]]),"DNF",CONCATENATE(RANK(rounds_cum_time[[#This Row],[35]],rounds_cum_time[35],1),"."))</f>
        <v>27.</v>
      </c>
      <c r="AS33" s="11" t="str">
        <f>IF(ISBLANK(laps_times[[#This Row],[36]]),"DNF",CONCATENATE(RANK(rounds_cum_time[[#This Row],[36]],rounds_cum_time[36],1),"."))</f>
        <v>27.</v>
      </c>
      <c r="AT33" s="11" t="str">
        <f>IF(ISBLANK(laps_times[[#This Row],[37]]),"DNF",CONCATENATE(RANK(rounds_cum_time[[#This Row],[37]],rounds_cum_time[37],1),"."))</f>
        <v>27.</v>
      </c>
      <c r="AU33" s="11" t="str">
        <f>IF(ISBLANK(laps_times[[#This Row],[38]]),"DNF",CONCATENATE(RANK(rounds_cum_time[[#This Row],[38]],rounds_cum_time[38],1),"."))</f>
        <v>26.</v>
      </c>
      <c r="AV33" s="11" t="str">
        <f>IF(ISBLANK(laps_times[[#This Row],[39]]),"DNF",CONCATENATE(RANK(rounds_cum_time[[#This Row],[39]],rounds_cum_time[39],1),"."))</f>
        <v>26.</v>
      </c>
      <c r="AW33" s="11" t="str">
        <f>IF(ISBLANK(laps_times[[#This Row],[40]]),"DNF",CONCATENATE(RANK(rounds_cum_time[[#This Row],[40]],rounds_cum_time[40],1),"."))</f>
        <v>26.</v>
      </c>
      <c r="AX33" s="11" t="str">
        <f>IF(ISBLANK(laps_times[[#This Row],[41]]),"DNF",CONCATENATE(RANK(rounds_cum_time[[#This Row],[41]],rounds_cum_time[41],1),"."))</f>
        <v>26.</v>
      </c>
      <c r="AY33" s="11" t="str">
        <f>IF(ISBLANK(laps_times[[#This Row],[42]]),"DNF",CONCATENATE(RANK(rounds_cum_time[[#This Row],[42]],rounds_cum_time[42],1),"."))</f>
        <v>25.</v>
      </c>
      <c r="AZ33" s="11" t="str">
        <f>IF(ISBLANK(laps_times[[#This Row],[43]]),"DNF",CONCATENATE(RANK(rounds_cum_time[[#This Row],[43]],rounds_cum_time[43],1),"."))</f>
        <v>25.</v>
      </c>
      <c r="BA33" s="11" t="str">
        <f>IF(ISBLANK(laps_times[[#This Row],[44]]),"DNF",CONCATENATE(RANK(rounds_cum_time[[#This Row],[44]],rounds_cum_time[44],1),"."))</f>
        <v>25.</v>
      </c>
      <c r="BB33" s="11" t="str">
        <f>IF(ISBLANK(laps_times[[#This Row],[45]]),"DNF",CONCATENATE(RANK(rounds_cum_time[[#This Row],[45]],rounds_cum_time[45],1),"."))</f>
        <v>25.</v>
      </c>
      <c r="BC33" s="11" t="str">
        <f>IF(ISBLANK(laps_times[[#This Row],[46]]),"DNF",CONCATENATE(RANK(rounds_cum_time[[#This Row],[46]],rounds_cum_time[46],1),"."))</f>
        <v>25.</v>
      </c>
      <c r="BD33" s="11" t="str">
        <f>IF(ISBLANK(laps_times[[#This Row],[47]]),"DNF",CONCATENATE(RANK(rounds_cum_time[[#This Row],[47]],rounds_cum_time[47],1),"."))</f>
        <v>26.</v>
      </c>
      <c r="BE33" s="11" t="str">
        <f>IF(ISBLANK(laps_times[[#This Row],[48]]),"DNF",CONCATENATE(RANK(rounds_cum_time[[#This Row],[48]],rounds_cum_time[48],1),"."))</f>
        <v>26.</v>
      </c>
      <c r="BF33" s="11" t="str">
        <f>IF(ISBLANK(laps_times[[#This Row],[49]]),"DNF",CONCATENATE(RANK(rounds_cum_time[[#This Row],[49]],rounds_cum_time[49],1),"."))</f>
        <v>25.</v>
      </c>
      <c r="BG33" s="11" t="str">
        <f>IF(ISBLANK(laps_times[[#This Row],[50]]),"DNF",CONCATENATE(RANK(rounds_cum_time[[#This Row],[50]],rounds_cum_time[50],1),"."))</f>
        <v>25.</v>
      </c>
      <c r="BH33" s="11" t="str">
        <f>IF(ISBLANK(laps_times[[#This Row],[51]]),"DNF",CONCATENATE(RANK(rounds_cum_time[[#This Row],[51]],rounds_cum_time[51],1),"."))</f>
        <v>25.</v>
      </c>
      <c r="BI33" s="11" t="str">
        <f>IF(ISBLANK(laps_times[[#This Row],[52]]),"DNF",CONCATENATE(RANK(rounds_cum_time[[#This Row],[52]],rounds_cum_time[52],1),"."))</f>
        <v>25.</v>
      </c>
      <c r="BJ33" s="11" t="str">
        <f>IF(ISBLANK(laps_times[[#This Row],[53]]),"DNF",CONCATENATE(RANK(rounds_cum_time[[#This Row],[53]],rounds_cum_time[53],1),"."))</f>
        <v>25.</v>
      </c>
      <c r="BK33" s="11" t="str">
        <f>IF(ISBLANK(laps_times[[#This Row],[54]]),"DNF",CONCATENATE(RANK(rounds_cum_time[[#This Row],[54]],rounds_cum_time[54],1),"."))</f>
        <v>26.</v>
      </c>
      <c r="BL33" s="11" t="str">
        <f>IF(ISBLANK(laps_times[[#This Row],[55]]),"DNF",CONCATENATE(RANK(rounds_cum_time[[#This Row],[55]],rounds_cum_time[55],1),"."))</f>
        <v>26.</v>
      </c>
      <c r="BM33" s="11" t="str">
        <f>IF(ISBLANK(laps_times[[#This Row],[56]]),"DNF",CONCATENATE(RANK(rounds_cum_time[[#This Row],[56]],rounds_cum_time[56],1),"."))</f>
        <v>26.</v>
      </c>
      <c r="BN33" s="11" t="str">
        <f>IF(ISBLANK(laps_times[[#This Row],[57]]),"DNF",CONCATENATE(RANK(rounds_cum_time[[#This Row],[57]],rounds_cum_time[57],1),"."))</f>
        <v>27.</v>
      </c>
      <c r="BO33" s="11" t="str">
        <f>IF(ISBLANK(laps_times[[#This Row],[58]]),"DNF",CONCATENATE(RANK(rounds_cum_time[[#This Row],[58]],rounds_cum_time[58],1),"."))</f>
        <v>27.</v>
      </c>
      <c r="BP33" s="11" t="str">
        <f>IF(ISBLANK(laps_times[[#This Row],[59]]),"DNF",CONCATENATE(RANK(rounds_cum_time[[#This Row],[59]],rounds_cum_time[59],1),"."))</f>
        <v>28.</v>
      </c>
      <c r="BQ33" s="11" t="str">
        <f>IF(ISBLANK(laps_times[[#This Row],[60]]),"DNF",CONCATENATE(RANK(rounds_cum_time[[#This Row],[60]],rounds_cum_time[60],1),"."))</f>
        <v>28.</v>
      </c>
      <c r="BR33" s="11" t="str">
        <f>IF(ISBLANK(laps_times[[#This Row],[61]]),"DNF",CONCATENATE(RANK(rounds_cum_time[[#This Row],[61]],rounds_cum_time[61],1),"."))</f>
        <v>28.</v>
      </c>
      <c r="BS33" s="11" t="str">
        <f>IF(ISBLANK(laps_times[[#This Row],[62]]),"DNF",CONCATENATE(RANK(rounds_cum_time[[#This Row],[62]],rounds_cum_time[62],1),"."))</f>
        <v>28.</v>
      </c>
      <c r="BT33" s="11" t="str">
        <f>IF(ISBLANK(laps_times[[#This Row],[63]]),"DNF",CONCATENATE(RANK(rounds_cum_time[[#This Row],[63]],rounds_cum_time[63],1),"."))</f>
        <v>28.</v>
      </c>
    </row>
    <row r="34" spans="2:72" x14ac:dyDescent="0.2">
      <c r="B34" s="5">
        <v>29</v>
      </c>
      <c r="C34" s="20">
        <v>113</v>
      </c>
      <c r="D34" s="1" t="s">
        <v>54</v>
      </c>
      <c r="E34" s="3">
        <v>1977</v>
      </c>
      <c r="F34" s="3" t="s">
        <v>8</v>
      </c>
      <c r="G34" s="3">
        <v>13</v>
      </c>
      <c r="I34" s="7">
        <v>0.1385582175925926</v>
      </c>
      <c r="J34" s="11" t="str">
        <f>IF(ISBLANK(laps_times[[#This Row],[1]]),"DNF",CONCATENATE(RANK(rounds_cum_time[[#This Row],[1]],rounds_cum_time[1],1),"."))</f>
        <v>34.</v>
      </c>
      <c r="K34" s="11" t="str">
        <f>IF(ISBLANK(laps_times[[#This Row],[2]]),"DNF",CONCATENATE(RANK(rounds_cum_time[[#This Row],[2]],rounds_cum_time[2],1),"."))</f>
        <v>30.</v>
      </c>
      <c r="L34" s="11" t="str">
        <f>IF(ISBLANK(laps_times[[#This Row],[3]]),"DNF",CONCATENATE(RANK(rounds_cum_time[[#This Row],[3]],rounds_cum_time[3],1),"."))</f>
        <v>30.</v>
      </c>
      <c r="M34" s="11" t="str">
        <f>IF(ISBLANK(laps_times[[#This Row],[4]]),"DNF",CONCATENATE(RANK(rounds_cum_time[[#This Row],[4]],rounds_cum_time[4],1),"."))</f>
        <v>30.</v>
      </c>
      <c r="N34" s="11" t="str">
        <f>IF(ISBLANK(laps_times[[#This Row],[5]]),"DNF",CONCATENATE(RANK(rounds_cum_time[[#This Row],[5]],rounds_cum_time[5],1),"."))</f>
        <v>30.</v>
      </c>
      <c r="O34" s="11" t="str">
        <f>IF(ISBLANK(laps_times[[#This Row],[6]]),"DNF",CONCATENATE(RANK(rounds_cum_time[[#This Row],[6]],rounds_cum_time[6],1),"."))</f>
        <v>30.</v>
      </c>
      <c r="P34" s="11" t="str">
        <f>IF(ISBLANK(laps_times[[#This Row],[7]]),"DNF",CONCATENATE(RANK(rounds_cum_time[[#This Row],[7]],rounds_cum_time[7],1),"."))</f>
        <v>30.</v>
      </c>
      <c r="Q34" s="11" t="str">
        <f>IF(ISBLANK(laps_times[[#This Row],[8]]),"DNF",CONCATENATE(RANK(rounds_cum_time[[#This Row],[8]],rounds_cum_time[8],1),"."))</f>
        <v>34.</v>
      </c>
      <c r="R34" s="11" t="str">
        <f>IF(ISBLANK(laps_times[[#This Row],[9]]),"DNF",CONCATENATE(RANK(rounds_cum_time[[#This Row],[9]],rounds_cum_time[9],1),"."))</f>
        <v>37.</v>
      </c>
      <c r="S34" s="11" t="str">
        <f>IF(ISBLANK(laps_times[[#This Row],[10]]),"DNF",CONCATENATE(RANK(rounds_cum_time[[#This Row],[10]],rounds_cum_time[10],1),"."))</f>
        <v>37.</v>
      </c>
      <c r="T34" s="11" t="str">
        <f>IF(ISBLANK(laps_times[[#This Row],[11]]),"DNF",CONCATENATE(RANK(rounds_cum_time[[#This Row],[11]],rounds_cum_time[11],1),"."))</f>
        <v>36.</v>
      </c>
      <c r="U34" s="11" t="str">
        <f>IF(ISBLANK(laps_times[[#This Row],[12]]),"DNF",CONCATENATE(RANK(rounds_cum_time[[#This Row],[12]],rounds_cum_time[12],1),"."))</f>
        <v>37.</v>
      </c>
      <c r="V34" s="11" t="str">
        <f>IF(ISBLANK(laps_times[[#This Row],[13]]),"DNF",CONCATENATE(RANK(rounds_cum_time[[#This Row],[13]],rounds_cum_time[13],1),"."))</f>
        <v>38.</v>
      </c>
      <c r="W34" s="11" t="str">
        <f>IF(ISBLANK(laps_times[[#This Row],[14]]),"DNF",CONCATENATE(RANK(rounds_cum_time[[#This Row],[14]],rounds_cum_time[14],1),"."))</f>
        <v>39.</v>
      </c>
      <c r="X34" s="11" t="str">
        <f>IF(ISBLANK(laps_times[[#This Row],[15]]),"DNF",CONCATENATE(RANK(rounds_cum_time[[#This Row],[15]],rounds_cum_time[15],1),"."))</f>
        <v>39.</v>
      </c>
      <c r="Y34" s="11" t="str">
        <f>IF(ISBLANK(laps_times[[#This Row],[16]]),"DNF",CONCATENATE(RANK(rounds_cum_time[[#This Row],[16]],rounds_cum_time[16],1),"."))</f>
        <v>39.</v>
      </c>
      <c r="Z34" s="11" t="str">
        <f>IF(ISBLANK(laps_times[[#This Row],[17]]),"DNF",CONCATENATE(RANK(rounds_cum_time[[#This Row],[17]],rounds_cum_time[17],1),"."))</f>
        <v>39.</v>
      </c>
      <c r="AA34" s="11" t="str">
        <f>IF(ISBLANK(laps_times[[#This Row],[18]]),"DNF",CONCATENATE(RANK(rounds_cum_time[[#This Row],[18]],rounds_cum_time[18],1),"."))</f>
        <v>39.</v>
      </c>
      <c r="AB34" s="11" t="str">
        <f>IF(ISBLANK(laps_times[[#This Row],[19]]),"DNF",CONCATENATE(RANK(rounds_cum_time[[#This Row],[19]],rounds_cum_time[19],1),"."))</f>
        <v>39.</v>
      </c>
      <c r="AC34" s="11" t="str">
        <f>IF(ISBLANK(laps_times[[#This Row],[20]]),"DNF",CONCATENATE(RANK(rounds_cum_time[[#This Row],[20]],rounds_cum_time[20],1),"."))</f>
        <v>39.</v>
      </c>
      <c r="AD34" s="11" t="str">
        <f>IF(ISBLANK(laps_times[[#This Row],[21]]),"DNF",CONCATENATE(RANK(rounds_cum_time[[#This Row],[21]],rounds_cum_time[21],1),"."))</f>
        <v>38.</v>
      </c>
      <c r="AE34" s="11" t="str">
        <f>IF(ISBLANK(laps_times[[#This Row],[22]]),"DNF",CONCATENATE(RANK(rounds_cum_time[[#This Row],[22]],rounds_cum_time[22],1),"."))</f>
        <v>38.</v>
      </c>
      <c r="AF34" s="11" t="str">
        <f>IF(ISBLANK(laps_times[[#This Row],[23]]),"DNF",CONCATENATE(RANK(rounds_cum_time[[#This Row],[23]],rounds_cum_time[23],1),"."))</f>
        <v>38.</v>
      </c>
      <c r="AG34" s="11" t="str">
        <f>IF(ISBLANK(laps_times[[#This Row],[24]]),"DNF",CONCATENATE(RANK(rounds_cum_time[[#This Row],[24]],rounds_cum_time[24],1),"."))</f>
        <v>38.</v>
      </c>
      <c r="AH34" s="11" t="str">
        <f>IF(ISBLANK(laps_times[[#This Row],[25]]),"DNF",CONCATENATE(RANK(rounds_cum_time[[#This Row],[25]],rounds_cum_time[25],1),"."))</f>
        <v>36.</v>
      </c>
      <c r="AI34" s="11" t="str">
        <f>IF(ISBLANK(laps_times[[#This Row],[26]]),"DNF",CONCATENATE(RANK(rounds_cum_time[[#This Row],[26]],rounds_cum_time[26],1),"."))</f>
        <v>36.</v>
      </c>
      <c r="AJ34" s="11" t="str">
        <f>IF(ISBLANK(laps_times[[#This Row],[27]]),"DNF",CONCATENATE(RANK(rounds_cum_time[[#This Row],[27]],rounds_cum_time[27],1),"."))</f>
        <v>35.</v>
      </c>
      <c r="AK34" s="11" t="str">
        <f>IF(ISBLANK(laps_times[[#This Row],[28]]),"DNF",CONCATENATE(RANK(rounds_cum_time[[#This Row],[28]],rounds_cum_time[28],1),"."))</f>
        <v>33.</v>
      </c>
      <c r="AL34" s="11" t="str">
        <f>IF(ISBLANK(laps_times[[#This Row],[29]]),"DNF",CONCATENATE(RANK(rounds_cum_time[[#This Row],[29]],rounds_cum_time[29],1),"."))</f>
        <v>33.</v>
      </c>
      <c r="AM34" s="11" t="str">
        <f>IF(ISBLANK(laps_times[[#This Row],[30]]),"DNF",CONCATENATE(RANK(rounds_cum_time[[#This Row],[30]],rounds_cum_time[30],1),"."))</f>
        <v>33.</v>
      </c>
      <c r="AN34" s="11" t="str">
        <f>IF(ISBLANK(laps_times[[#This Row],[31]]),"DNF",CONCATENATE(RANK(rounds_cum_time[[#This Row],[31]],rounds_cum_time[31],1),"."))</f>
        <v>33.</v>
      </c>
      <c r="AO34" s="11" t="str">
        <f>IF(ISBLANK(laps_times[[#This Row],[32]]),"DNF",CONCATENATE(RANK(rounds_cum_time[[#This Row],[32]],rounds_cum_time[32],1),"."))</f>
        <v>32.</v>
      </c>
      <c r="AP34" s="11" t="str">
        <f>IF(ISBLANK(laps_times[[#This Row],[33]]),"DNF",CONCATENATE(RANK(rounds_cum_time[[#This Row],[33]],rounds_cum_time[33],1),"."))</f>
        <v>32.</v>
      </c>
      <c r="AQ34" s="11" t="str">
        <f>IF(ISBLANK(laps_times[[#This Row],[34]]),"DNF",CONCATENATE(RANK(rounds_cum_time[[#This Row],[34]],rounds_cum_time[34],1),"."))</f>
        <v>32.</v>
      </c>
      <c r="AR34" s="11" t="str">
        <f>IF(ISBLANK(laps_times[[#This Row],[35]]),"DNF",CONCATENATE(RANK(rounds_cum_time[[#This Row],[35]],rounds_cum_time[35],1),"."))</f>
        <v>32.</v>
      </c>
      <c r="AS34" s="11" t="str">
        <f>IF(ISBLANK(laps_times[[#This Row],[36]]),"DNF",CONCATENATE(RANK(rounds_cum_time[[#This Row],[36]],rounds_cum_time[36],1),"."))</f>
        <v>31.</v>
      </c>
      <c r="AT34" s="11" t="str">
        <f>IF(ISBLANK(laps_times[[#This Row],[37]]),"DNF",CONCATENATE(RANK(rounds_cum_time[[#This Row],[37]],rounds_cum_time[37],1),"."))</f>
        <v>31.</v>
      </c>
      <c r="AU34" s="11" t="str">
        <f>IF(ISBLANK(laps_times[[#This Row],[38]]),"DNF",CONCATENATE(RANK(rounds_cum_time[[#This Row],[38]],rounds_cum_time[38],1),"."))</f>
        <v>31.</v>
      </c>
      <c r="AV34" s="11" t="str">
        <f>IF(ISBLANK(laps_times[[#This Row],[39]]),"DNF",CONCATENATE(RANK(rounds_cum_time[[#This Row],[39]],rounds_cum_time[39],1),"."))</f>
        <v>30.</v>
      </c>
      <c r="AW34" s="11" t="str">
        <f>IF(ISBLANK(laps_times[[#This Row],[40]]),"DNF",CONCATENATE(RANK(rounds_cum_time[[#This Row],[40]],rounds_cum_time[40],1),"."))</f>
        <v>29.</v>
      </c>
      <c r="AX34" s="11" t="str">
        <f>IF(ISBLANK(laps_times[[#This Row],[41]]),"DNF",CONCATENATE(RANK(rounds_cum_time[[#This Row],[41]],rounds_cum_time[41],1),"."))</f>
        <v>29.</v>
      </c>
      <c r="AY34" s="11" t="str">
        <f>IF(ISBLANK(laps_times[[#This Row],[42]]),"DNF",CONCATENATE(RANK(rounds_cum_time[[#This Row],[42]],rounds_cum_time[42],1),"."))</f>
        <v>29.</v>
      </c>
      <c r="AZ34" s="11" t="str">
        <f>IF(ISBLANK(laps_times[[#This Row],[43]]),"DNF",CONCATENATE(RANK(rounds_cum_time[[#This Row],[43]],rounds_cum_time[43],1),"."))</f>
        <v>28.</v>
      </c>
      <c r="BA34" s="11" t="str">
        <f>IF(ISBLANK(laps_times[[#This Row],[44]]),"DNF",CONCATENATE(RANK(rounds_cum_time[[#This Row],[44]],rounds_cum_time[44],1),"."))</f>
        <v>28.</v>
      </c>
      <c r="BB34" s="11" t="str">
        <f>IF(ISBLANK(laps_times[[#This Row],[45]]),"DNF",CONCATENATE(RANK(rounds_cum_time[[#This Row],[45]],rounds_cum_time[45],1),"."))</f>
        <v>28.</v>
      </c>
      <c r="BC34" s="11" t="str">
        <f>IF(ISBLANK(laps_times[[#This Row],[46]]),"DNF",CONCATENATE(RANK(rounds_cum_time[[#This Row],[46]],rounds_cum_time[46],1),"."))</f>
        <v>28.</v>
      </c>
      <c r="BD34" s="11" t="str">
        <f>IF(ISBLANK(laps_times[[#This Row],[47]]),"DNF",CONCATENATE(RANK(rounds_cum_time[[#This Row],[47]],rounds_cum_time[47],1),"."))</f>
        <v>28.</v>
      </c>
      <c r="BE34" s="11" t="str">
        <f>IF(ISBLANK(laps_times[[#This Row],[48]]),"DNF",CONCATENATE(RANK(rounds_cum_time[[#This Row],[48]],rounds_cum_time[48],1),"."))</f>
        <v>28.</v>
      </c>
      <c r="BF34" s="11" t="str">
        <f>IF(ISBLANK(laps_times[[#This Row],[49]]),"DNF",CONCATENATE(RANK(rounds_cum_time[[#This Row],[49]],rounds_cum_time[49],1),"."))</f>
        <v>28.</v>
      </c>
      <c r="BG34" s="11" t="str">
        <f>IF(ISBLANK(laps_times[[#This Row],[50]]),"DNF",CONCATENATE(RANK(rounds_cum_time[[#This Row],[50]],rounds_cum_time[50],1),"."))</f>
        <v>28.</v>
      </c>
      <c r="BH34" s="11" t="str">
        <f>IF(ISBLANK(laps_times[[#This Row],[51]]),"DNF",CONCATENATE(RANK(rounds_cum_time[[#This Row],[51]],rounds_cum_time[51],1),"."))</f>
        <v>27.</v>
      </c>
      <c r="BI34" s="11" t="str">
        <f>IF(ISBLANK(laps_times[[#This Row],[52]]),"DNF",CONCATENATE(RANK(rounds_cum_time[[#This Row],[52]],rounds_cum_time[52],1),"."))</f>
        <v>27.</v>
      </c>
      <c r="BJ34" s="11" t="str">
        <f>IF(ISBLANK(laps_times[[#This Row],[53]]),"DNF",CONCATENATE(RANK(rounds_cum_time[[#This Row],[53]],rounds_cum_time[53],1),"."))</f>
        <v>27.</v>
      </c>
      <c r="BK34" s="11" t="str">
        <f>IF(ISBLANK(laps_times[[#This Row],[54]]),"DNF",CONCATENATE(RANK(rounds_cum_time[[#This Row],[54]],rounds_cum_time[54],1),"."))</f>
        <v>27.</v>
      </c>
      <c r="BL34" s="11" t="str">
        <f>IF(ISBLANK(laps_times[[#This Row],[55]]),"DNF",CONCATENATE(RANK(rounds_cum_time[[#This Row],[55]],rounds_cum_time[55],1),"."))</f>
        <v>28.</v>
      </c>
      <c r="BM34" s="11" t="str">
        <f>IF(ISBLANK(laps_times[[#This Row],[56]]),"DNF",CONCATENATE(RANK(rounds_cum_time[[#This Row],[56]],rounds_cum_time[56],1),"."))</f>
        <v>29.</v>
      </c>
      <c r="BN34" s="11" t="str">
        <f>IF(ISBLANK(laps_times[[#This Row],[57]]),"DNF",CONCATENATE(RANK(rounds_cum_time[[#This Row],[57]],rounds_cum_time[57],1),"."))</f>
        <v>29.</v>
      </c>
      <c r="BO34" s="11" t="str">
        <f>IF(ISBLANK(laps_times[[#This Row],[58]]),"DNF",CONCATENATE(RANK(rounds_cum_time[[#This Row],[58]],rounds_cum_time[58],1),"."))</f>
        <v>29.</v>
      </c>
      <c r="BP34" s="11" t="str">
        <f>IF(ISBLANK(laps_times[[#This Row],[59]]),"DNF",CONCATENATE(RANK(rounds_cum_time[[#This Row],[59]],rounds_cum_time[59],1),"."))</f>
        <v>29.</v>
      </c>
      <c r="BQ34" s="11" t="str">
        <f>IF(ISBLANK(laps_times[[#This Row],[60]]),"DNF",CONCATENATE(RANK(rounds_cum_time[[#This Row],[60]],rounds_cum_time[60],1),"."))</f>
        <v>29.</v>
      </c>
      <c r="BR34" s="11" t="str">
        <f>IF(ISBLANK(laps_times[[#This Row],[61]]),"DNF",CONCATENATE(RANK(rounds_cum_time[[#This Row],[61]],rounds_cum_time[61],1),"."))</f>
        <v>29.</v>
      </c>
      <c r="BS34" s="11" t="str">
        <f>IF(ISBLANK(laps_times[[#This Row],[62]]),"DNF",CONCATENATE(RANK(rounds_cum_time[[#This Row],[62]],rounds_cum_time[62],1),"."))</f>
        <v>29.</v>
      </c>
      <c r="BT34" s="11" t="str">
        <f>IF(ISBLANK(laps_times[[#This Row],[63]]),"DNF",CONCATENATE(RANK(rounds_cum_time[[#This Row],[63]],rounds_cum_time[63],1),"."))</f>
        <v>29.</v>
      </c>
    </row>
    <row r="35" spans="2:72" x14ac:dyDescent="0.2">
      <c r="B35" s="5">
        <v>30</v>
      </c>
      <c r="C35" s="20">
        <v>35</v>
      </c>
      <c r="D35" s="1" t="s">
        <v>55</v>
      </c>
      <c r="E35" s="3">
        <v>1968</v>
      </c>
      <c r="F35" s="3" t="s">
        <v>1</v>
      </c>
      <c r="G35" s="3">
        <v>14</v>
      </c>
      <c r="H35" s="1" t="s">
        <v>56</v>
      </c>
      <c r="I35" s="7">
        <v>0.13914293981481482</v>
      </c>
      <c r="J35" s="11" t="str">
        <f>IF(ISBLANK(laps_times[[#This Row],[1]]),"DNF",CONCATENATE(RANK(rounds_cum_time[[#This Row],[1]],rounds_cum_time[1],1),"."))</f>
        <v>46.</v>
      </c>
      <c r="K35" s="11" t="str">
        <f>IF(ISBLANK(laps_times[[#This Row],[2]]),"DNF",CONCATENATE(RANK(rounds_cum_time[[#This Row],[2]],rounds_cum_time[2],1),"."))</f>
        <v>43.</v>
      </c>
      <c r="L35" s="11" t="str">
        <f>IF(ISBLANK(laps_times[[#This Row],[3]]),"DNF",CONCATENATE(RANK(rounds_cum_time[[#This Row],[3]],rounds_cum_time[3],1),"."))</f>
        <v>43.</v>
      </c>
      <c r="M35" s="11" t="str">
        <f>IF(ISBLANK(laps_times[[#This Row],[4]]),"DNF",CONCATENATE(RANK(rounds_cum_time[[#This Row],[4]],rounds_cum_time[4],1),"."))</f>
        <v>44.</v>
      </c>
      <c r="N35" s="11" t="str">
        <f>IF(ISBLANK(laps_times[[#This Row],[5]]),"DNF",CONCATENATE(RANK(rounds_cum_time[[#This Row],[5]],rounds_cum_time[5],1),"."))</f>
        <v>44.</v>
      </c>
      <c r="O35" s="11" t="str">
        <f>IF(ISBLANK(laps_times[[#This Row],[6]]),"DNF",CONCATENATE(RANK(rounds_cum_time[[#This Row],[6]],rounds_cum_time[6],1),"."))</f>
        <v>43.</v>
      </c>
      <c r="P35" s="11" t="str">
        <f>IF(ISBLANK(laps_times[[#This Row],[7]]),"DNF",CONCATENATE(RANK(rounds_cum_time[[#This Row],[7]],rounds_cum_time[7],1),"."))</f>
        <v>43.</v>
      </c>
      <c r="Q35" s="11" t="str">
        <f>IF(ISBLANK(laps_times[[#This Row],[8]]),"DNF",CONCATENATE(RANK(rounds_cum_time[[#This Row],[8]],rounds_cum_time[8],1),"."))</f>
        <v>43.</v>
      </c>
      <c r="R35" s="11" t="str">
        <f>IF(ISBLANK(laps_times[[#This Row],[9]]),"DNF",CONCATENATE(RANK(rounds_cum_time[[#This Row],[9]],rounds_cum_time[9],1),"."))</f>
        <v>42.</v>
      </c>
      <c r="S35" s="11" t="str">
        <f>IF(ISBLANK(laps_times[[#This Row],[10]]),"DNF",CONCATENATE(RANK(rounds_cum_time[[#This Row],[10]],rounds_cum_time[10],1),"."))</f>
        <v>42.</v>
      </c>
      <c r="T35" s="11" t="str">
        <f>IF(ISBLANK(laps_times[[#This Row],[11]]),"DNF",CONCATENATE(RANK(rounds_cum_time[[#This Row],[11]],rounds_cum_time[11],1),"."))</f>
        <v>43.</v>
      </c>
      <c r="U35" s="11" t="str">
        <f>IF(ISBLANK(laps_times[[#This Row],[12]]),"DNF",CONCATENATE(RANK(rounds_cum_time[[#This Row],[12]],rounds_cum_time[12],1),"."))</f>
        <v>43.</v>
      </c>
      <c r="V35" s="11" t="str">
        <f>IF(ISBLANK(laps_times[[#This Row],[13]]),"DNF",CONCATENATE(RANK(rounds_cum_time[[#This Row],[13]],rounds_cum_time[13],1),"."))</f>
        <v>43.</v>
      </c>
      <c r="W35" s="11" t="str">
        <f>IF(ISBLANK(laps_times[[#This Row],[14]]),"DNF",CONCATENATE(RANK(rounds_cum_time[[#This Row],[14]],rounds_cum_time[14],1),"."))</f>
        <v>43.</v>
      </c>
      <c r="X35" s="11" t="str">
        <f>IF(ISBLANK(laps_times[[#This Row],[15]]),"DNF",CONCATENATE(RANK(rounds_cum_time[[#This Row],[15]],rounds_cum_time[15],1),"."))</f>
        <v>43.</v>
      </c>
      <c r="Y35" s="11" t="str">
        <f>IF(ISBLANK(laps_times[[#This Row],[16]]),"DNF",CONCATENATE(RANK(rounds_cum_time[[#This Row],[16]],rounds_cum_time[16],1),"."))</f>
        <v>43.</v>
      </c>
      <c r="Z35" s="11" t="str">
        <f>IF(ISBLANK(laps_times[[#This Row],[17]]),"DNF",CONCATENATE(RANK(rounds_cum_time[[#This Row],[17]],rounds_cum_time[17],1),"."))</f>
        <v>42.</v>
      </c>
      <c r="AA35" s="11" t="str">
        <f>IF(ISBLANK(laps_times[[#This Row],[18]]),"DNF",CONCATENATE(RANK(rounds_cum_time[[#This Row],[18]],rounds_cum_time[18],1),"."))</f>
        <v>41.</v>
      </c>
      <c r="AB35" s="11" t="str">
        <f>IF(ISBLANK(laps_times[[#This Row],[19]]),"DNF",CONCATENATE(RANK(rounds_cum_time[[#This Row],[19]],rounds_cum_time[19],1),"."))</f>
        <v>42.</v>
      </c>
      <c r="AC35" s="11" t="str">
        <f>IF(ISBLANK(laps_times[[#This Row],[20]]),"DNF",CONCATENATE(RANK(rounds_cum_time[[#This Row],[20]],rounds_cum_time[20],1),"."))</f>
        <v>41.</v>
      </c>
      <c r="AD35" s="11" t="str">
        <f>IF(ISBLANK(laps_times[[#This Row],[21]]),"DNF",CONCATENATE(RANK(rounds_cum_time[[#This Row],[21]],rounds_cum_time[21],1),"."))</f>
        <v>40.</v>
      </c>
      <c r="AE35" s="11" t="str">
        <f>IF(ISBLANK(laps_times[[#This Row],[22]]),"DNF",CONCATENATE(RANK(rounds_cum_time[[#This Row],[22]],rounds_cum_time[22],1),"."))</f>
        <v>40.</v>
      </c>
      <c r="AF35" s="11" t="str">
        <f>IF(ISBLANK(laps_times[[#This Row],[23]]),"DNF",CONCATENATE(RANK(rounds_cum_time[[#This Row],[23]],rounds_cum_time[23],1),"."))</f>
        <v>40.</v>
      </c>
      <c r="AG35" s="11" t="str">
        <f>IF(ISBLANK(laps_times[[#This Row],[24]]),"DNF",CONCATENATE(RANK(rounds_cum_time[[#This Row],[24]],rounds_cum_time[24],1),"."))</f>
        <v>39.</v>
      </c>
      <c r="AH35" s="11" t="str">
        <f>IF(ISBLANK(laps_times[[#This Row],[25]]),"DNF",CONCATENATE(RANK(rounds_cum_time[[#This Row],[25]],rounds_cum_time[25],1),"."))</f>
        <v>39.</v>
      </c>
      <c r="AI35" s="11" t="str">
        <f>IF(ISBLANK(laps_times[[#This Row],[26]]),"DNF",CONCATENATE(RANK(rounds_cum_time[[#This Row],[26]],rounds_cum_time[26],1),"."))</f>
        <v>39.</v>
      </c>
      <c r="AJ35" s="11" t="str">
        <f>IF(ISBLANK(laps_times[[#This Row],[27]]),"DNF",CONCATENATE(RANK(rounds_cum_time[[#This Row],[27]],rounds_cum_time[27],1),"."))</f>
        <v>39.</v>
      </c>
      <c r="AK35" s="11" t="str">
        <f>IF(ISBLANK(laps_times[[#This Row],[28]]),"DNF",CONCATENATE(RANK(rounds_cum_time[[#This Row],[28]],rounds_cum_time[28],1),"."))</f>
        <v>39.</v>
      </c>
      <c r="AL35" s="11" t="str">
        <f>IF(ISBLANK(laps_times[[#This Row],[29]]),"DNF",CONCATENATE(RANK(rounds_cum_time[[#This Row],[29]],rounds_cum_time[29],1),"."))</f>
        <v>37.</v>
      </c>
      <c r="AM35" s="11" t="str">
        <f>IF(ISBLANK(laps_times[[#This Row],[30]]),"DNF",CONCATENATE(RANK(rounds_cum_time[[#This Row],[30]],rounds_cum_time[30],1),"."))</f>
        <v>38.</v>
      </c>
      <c r="AN35" s="11" t="str">
        <f>IF(ISBLANK(laps_times[[#This Row],[31]]),"DNF",CONCATENATE(RANK(rounds_cum_time[[#This Row],[31]],rounds_cum_time[31],1),"."))</f>
        <v>37.</v>
      </c>
      <c r="AO35" s="11" t="str">
        <f>IF(ISBLANK(laps_times[[#This Row],[32]]),"DNF",CONCATENATE(RANK(rounds_cum_time[[#This Row],[32]],rounds_cum_time[32],1),"."))</f>
        <v>37.</v>
      </c>
      <c r="AP35" s="11" t="str">
        <f>IF(ISBLANK(laps_times[[#This Row],[33]]),"DNF",CONCATENATE(RANK(rounds_cum_time[[#This Row],[33]],rounds_cum_time[33],1),"."))</f>
        <v>35.</v>
      </c>
      <c r="AQ35" s="11" t="str">
        <f>IF(ISBLANK(laps_times[[#This Row],[34]]),"DNF",CONCATENATE(RANK(rounds_cum_time[[#This Row],[34]],rounds_cum_time[34],1),"."))</f>
        <v>35.</v>
      </c>
      <c r="AR35" s="11" t="str">
        <f>IF(ISBLANK(laps_times[[#This Row],[35]]),"DNF",CONCATENATE(RANK(rounds_cum_time[[#This Row],[35]],rounds_cum_time[35],1),"."))</f>
        <v>35.</v>
      </c>
      <c r="AS35" s="11" t="str">
        <f>IF(ISBLANK(laps_times[[#This Row],[36]]),"DNF",CONCATENATE(RANK(rounds_cum_time[[#This Row],[36]],rounds_cum_time[36],1),"."))</f>
        <v>36.</v>
      </c>
      <c r="AT35" s="11" t="str">
        <f>IF(ISBLANK(laps_times[[#This Row],[37]]),"DNF",CONCATENATE(RANK(rounds_cum_time[[#This Row],[37]],rounds_cum_time[37],1),"."))</f>
        <v>36.</v>
      </c>
      <c r="AU35" s="11" t="str">
        <f>IF(ISBLANK(laps_times[[#This Row],[38]]),"DNF",CONCATENATE(RANK(rounds_cum_time[[#This Row],[38]],rounds_cum_time[38],1),"."))</f>
        <v>36.</v>
      </c>
      <c r="AV35" s="11" t="str">
        <f>IF(ISBLANK(laps_times[[#This Row],[39]]),"DNF",CONCATENATE(RANK(rounds_cum_time[[#This Row],[39]],rounds_cum_time[39],1),"."))</f>
        <v>36.</v>
      </c>
      <c r="AW35" s="11" t="str">
        <f>IF(ISBLANK(laps_times[[#This Row],[40]]),"DNF",CONCATENATE(RANK(rounds_cum_time[[#This Row],[40]],rounds_cum_time[40],1),"."))</f>
        <v>35.</v>
      </c>
      <c r="AX35" s="11" t="str">
        <f>IF(ISBLANK(laps_times[[#This Row],[41]]),"DNF",CONCATENATE(RANK(rounds_cum_time[[#This Row],[41]],rounds_cum_time[41],1),"."))</f>
        <v>35.</v>
      </c>
      <c r="AY35" s="11" t="str">
        <f>IF(ISBLANK(laps_times[[#This Row],[42]]),"DNF",CONCATENATE(RANK(rounds_cum_time[[#This Row],[42]],rounds_cum_time[42],1),"."))</f>
        <v>34.</v>
      </c>
      <c r="AZ35" s="11" t="str">
        <f>IF(ISBLANK(laps_times[[#This Row],[43]]),"DNF",CONCATENATE(RANK(rounds_cum_time[[#This Row],[43]],rounds_cum_time[43],1),"."))</f>
        <v>34.</v>
      </c>
      <c r="BA35" s="11" t="str">
        <f>IF(ISBLANK(laps_times[[#This Row],[44]]),"DNF",CONCATENATE(RANK(rounds_cum_time[[#This Row],[44]],rounds_cum_time[44],1),"."))</f>
        <v>34.</v>
      </c>
      <c r="BB35" s="11" t="str">
        <f>IF(ISBLANK(laps_times[[#This Row],[45]]),"DNF",CONCATENATE(RANK(rounds_cum_time[[#This Row],[45]],rounds_cum_time[45],1),"."))</f>
        <v>33.</v>
      </c>
      <c r="BC35" s="11" t="str">
        <f>IF(ISBLANK(laps_times[[#This Row],[46]]),"DNF",CONCATENATE(RANK(rounds_cum_time[[#This Row],[46]],rounds_cum_time[46],1),"."))</f>
        <v>32.</v>
      </c>
      <c r="BD35" s="11" t="str">
        <f>IF(ISBLANK(laps_times[[#This Row],[47]]),"DNF",CONCATENATE(RANK(rounds_cum_time[[#This Row],[47]],rounds_cum_time[47],1),"."))</f>
        <v>32.</v>
      </c>
      <c r="BE35" s="11" t="str">
        <f>IF(ISBLANK(laps_times[[#This Row],[48]]),"DNF",CONCATENATE(RANK(rounds_cum_time[[#This Row],[48]],rounds_cum_time[48],1),"."))</f>
        <v>32.</v>
      </c>
      <c r="BF35" s="11" t="str">
        <f>IF(ISBLANK(laps_times[[#This Row],[49]]),"DNF",CONCATENATE(RANK(rounds_cum_time[[#This Row],[49]],rounds_cum_time[49],1),"."))</f>
        <v>32.</v>
      </c>
      <c r="BG35" s="11" t="str">
        <f>IF(ISBLANK(laps_times[[#This Row],[50]]),"DNF",CONCATENATE(RANK(rounds_cum_time[[#This Row],[50]],rounds_cum_time[50],1),"."))</f>
        <v>32.</v>
      </c>
      <c r="BH35" s="11" t="str">
        <f>IF(ISBLANK(laps_times[[#This Row],[51]]),"DNF",CONCATENATE(RANK(rounds_cum_time[[#This Row],[51]],rounds_cum_time[51],1),"."))</f>
        <v>32.</v>
      </c>
      <c r="BI35" s="11" t="str">
        <f>IF(ISBLANK(laps_times[[#This Row],[52]]),"DNF",CONCATENATE(RANK(rounds_cum_time[[#This Row],[52]],rounds_cum_time[52],1),"."))</f>
        <v>32.</v>
      </c>
      <c r="BJ35" s="11" t="str">
        <f>IF(ISBLANK(laps_times[[#This Row],[53]]),"DNF",CONCATENATE(RANK(rounds_cum_time[[#This Row],[53]],rounds_cum_time[53],1),"."))</f>
        <v>32.</v>
      </c>
      <c r="BK35" s="11" t="str">
        <f>IF(ISBLANK(laps_times[[#This Row],[54]]),"DNF",CONCATENATE(RANK(rounds_cum_time[[#This Row],[54]],rounds_cum_time[54],1),"."))</f>
        <v>31.</v>
      </c>
      <c r="BL35" s="11" t="str">
        <f>IF(ISBLANK(laps_times[[#This Row],[55]]),"DNF",CONCATENATE(RANK(rounds_cum_time[[#This Row],[55]],rounds_cum_time[55],1),"."))</f>
        <v>31.</v>
      </c>
      <c r="BM35" s="11" t="str">
        <f>IF(ISBLANK(laps_times[[#This Row],[56]]),"DNF",CONCATENATE(RANK(rounds_cum_time[[#This Row],[56]],rounds_cum_time[56],1),"."))</f>
        <v>30.</v>
      </c>
      <c r="BN35" s="11" t="str">
        <f>IF(ISBLANK(laps_times[[#This Row],[57]]),"DNF",CONCATENATE(RANK(rounds_cum_time[[#This Row],[57]],rounds_cum_time[57],1),"."))</f>
        <v>30.</v>
      </c>
      <c r="BO35" s="11" t="str">
        <f>IF(ISBLANK(laps_times[[#This Row],[58]]),"DNF",CONCATENATE(RANK(rounds_cum_time[[#This Row],[58]],rounds_cum_time[58],1),"."))</f>
        <v>30.</v>
      </c>
      <c r="BP35" s="11" t="str">
        <f>IF(ISBLANK(laps_times[[#This Row],[59]]),"DNF",CONCATENATE(RANK(rounds_cum_time[[#This Row],[59]],rounds_cum_time[59],1),"."))</f>
        <v>30.</v>
      </c>
      <c r="BQ35" s="11" t="str">
        <f>IF(ISBLANK(laps_times[[#This Row],[60]]),"DNF",CONCATENATE(RANK(rounds_cum_time[[#This Row],[60]],rounds_cum_time[60],1),"."))</f>
        <v>30.</v>
      </c>
      <c r="BR35" s="11" t="str">
        <f>IF(ISBLANK(laps_times[[#This Row],[61]]),"DNF",CONCATENATE(RANK(rounds_cum_time[[#This Row],[61]],rounds_cum_time[61],1),"."))</f>
        <v>30.</v>
      </c>
      <c r="BS35" s="11" t="str">
        <f>IF(ISBLANK(laps_times[[#This Row],[62]]),"DNF",CONCATENATE(RANK(rounds_cum_time[[#This Row],[62]],rounds_cum_time[62],1),"."))</f>
        <v>30.</v>
      </c>
      <c r="BT35" s="11" t="str">
        <f>IF(ISBLANK(laps_times[[#This Row],[63]]),"DNF",CONCATENATE(RANK(rounds_cum_time[[#This Row],[63]],rounds_cum_time[63],1),"."))</f>
        <v>30.</v>
      </c>
    </row>
    <row r="36" spans="2:72" x14ac:dyDescent="0.2">
      <c r="B36" s="5">
        <v>31</v>
      </c>
      <c r="C36" s="20">
        <v>39</v>
      </c>
      <c r="D36" s="1" t="s">
        <v>57</v>
      </c>
      <c r="E36" s="3">
        <v>1967</v>
      </c>
      <c r="F36" s="3" t="s">
        <v>1</v>
      </c>
      <c r="G36" s="3">
        <v>15</v>
      </c>
      <c r="H36" s="1" t="s">
        <v>47</v>
      </c>
      <c r="I36" s="7">
        <v>0.13962824074074073</v>
      </c>
      <c r="J36" s="11" t="str">
        <f>IF(ISBLANK(laps_times[[#This Row],[1]]),"DNF",CONCATENATE(RANK(rounds_cum_time[[#This Row],[1]],rounds_cum_time[1],1),"."))</f>
        <v>81.</v>
      </c>
      <c r="K36" s="11" t="str">
        <f>IF(ISBLANK(laps_times[[#This Row],[2]]),"DNF",CONCATENATE(RANK(rounds_cum_time[[#This Row],[2]],rounds_cum_time[2],1),"."))</f>
        <v>77.</v>
      </c>
      <c r="L36" s="11" t="str">
        <f>IF(ISBLANK(laps_times[[#This Row],[3]]),"DNF",CONCATENATE(RANK(rounds_cum_time[[#This Row],[3]],rounds_cum_time[3],1),"."))</f>
        <v>80.</v>
      </c>
      <c r="M36" s="11" t="str">
        <f>IF(ISBLANK(laps_times[[#This Row],[4]]),"DNF",CONCATENATE(RANK(rounds_cum_time[[#This Row],[4]],rounds_cum_time[4],1),"."))</f>
        <v>78.</v>
      </c>
      <c r="N36" s="11" t="str">
        <f>IF(ISBLANK(laps_times[[#This Row],[5]]),"DNF",CONCATENATE(RANK(rounds_cum_time[[#This Row],[5]],rounds_cum_time[5],1),"."))</f>
        <v>75.</v>
      </c>
      <c r="O36" s="11" t="str">
        <f>IF(ISBLANK(laps_times[[#This Row],[6]]),"DNF",CONCATENATE(RANK(rounds_cum_time[[#This Row],[6]],rounds_cum_time[6],1),"."))</f>
        <v>76.</v>
      </c>
      <c r="P36" s="11" t="str">
        <f>IF(ISBLANK(laps_times[[#This Row],[7]]),"DNF",CONCATENATE(RANK(rounds_cum_time[[#This Row],[7]],rounds_cum_time[7],1),"."))</f>
        <v>76.</v>
      </c>
      <c r="Q36" s="11" t="str">
        <f>IF(ISBLANK(laps_times[[#This Row],[8]]),"DNF",CONCATENATE(RANK(rounds_cum_time[[#This Row],[8]],rounds_cum_time[8],1),"."))</f>
        <v>76.</v>
      </c>
      <c r="R36" s="11" t="str">
        <f>IF(ISBLANK(laps_times[[#This Row],[9]]),"DNF",CONCATENATE(RANK(rounds_cum_time[[#This Row],[9]],rounds_cum_time[9],1),"."))</f>
        <v>76.</v>
      </c>
      <c r="S36" s="11" t="str">
        <f>IF(ISBLANK(laps_times[[#This Row],[10]]),"DNF",CONCATENATE(RANK(rounds_cum_time[[#This Row],[10]],rounds_cum_time[10],1),"."))</f>
        <v>75.</v>
      </c>
      <c r="T36" s="11" t="str">
        <f>IF(ISBLANK(laps_times[[#This Row],[11]]),"DNF",CONCATENATE(RANK(rounds_cum_time[[#This Row],[11]],rounds_cum_time[11],1),"."))</f>
        <v>75.</v>
      </c>
      <c r="U36" s="11" t="str">
        <f>IF(ISBLANK(laps_times[[#This Row],[12]]),"DNF",CONCATENATE(RANK(rounds_cum_time[[#This Row],[12]],rounds_cum_time[12],1),"."))</f>
        <v>75.</v>
      </c>
      <c r="V36" s="11" t="str">
        <f>IF(ISBLANK(laps_times[[#This Row],[13]]),"DNF",CONCATENATE(RANK(rounds_cum_time[[#This Row],[13]],rounds_cum_time[13],1),"."))</f>
        <v>75.</v>
      </c>
      <c r="W36" s="11" t="str">
        <f>IF(ISBLANK(laps_times[[#This Row],[14]]),"DNF",CONCATENATE(RANK(rounds_cum_time[[#This Row],[14]],rounds_cum_time[14],1),"."))</f>
        <v>72.</v>
      </c>
      <c r="X36" s="11" t="str">
        <f>IF(ISBLANK(laps_times[[#This Row],[15]]),"DNF",CONCATENATE(RANK(rounds_cum_time[[#This Row],[15]],rounds_cum_time[15],1),"."))</f>
        <v>77.</v>
      </c>
      <c r="Y36" s="11" t="str">
        <f>IF(ISBLANK(laps_times[[#This Row],[16]]),"DNF",CONCATENATE(RANK(rounds_cum_time[[#This Row],[16]],rounds_cum_time[16],1),"."))</f>
        <v>77.</v>
      </c>
      <c r="Z36" s="11" t="str">
        <f>IF(ISBLANK(laps_times[[#This Row],[17]]),"DNF",CONCATENATE(RANK(rounds_cum_time[[#This Row],[17]],rounds_cum_time[17],1),"."))</f>
        <v>73.</v>
      </c>
      <c r="AA36" s="11" t="str">
        <f>IF(ISBLANK(laps_times[[#This Row],[18]]),"DNF",CONCATENATE(RANK(rounds_cum_time[[#This Row],[18]],rounds_cum_time[18],1),"."))</f>
        <v>72.</v>
      </c>
      <c r="AB36" s="11" t="str">
        <f>IF(ISBLANK(laps_times[[#This Row],[19]]),"DNF",CONCATENATE(RANK(rounds_cum_time[[#This Row],[19]],rounds_cum_time[19],1),"."))</f>
        <v>72.</v>
      </c>
      <c r="AC36" s="11" t="str">
        <f>IF(ISBLANK(laps_times[[#This Row],[20]]),"DNF",CONCATENATE(RANK(rounds_cum_time[[#This Row],[20]],rounds_cum_time[20],1),"."))</f>
        <v>72.</v>
      </c>
      <c r="AD36" s="11" t="str">
        <f>IF(ISBLANK(laps_times[[#This Row],[21]]),"DNF",CONCATENATE(RANK(rounds_cum_time[[#This Row],[21]],rounds_cum_time[21],1),"."))</f>
        <v>72.</v>
      </c>
      <c r="AE36" s="11" t="str">
        <f>IF(ISBLANK(laps_times[[#This Row],[22]]),"DNF",CONCATENATE(RANK(rounds_cum_time[[#This Row],[22]],rounds_cum_time[22],1),"."))</f>
        <v>71.</v>
      </c>
      <c r="AF36" s="11" t="str">
        <f>IF(ISBLANK(laps_times[[#This Row],[23]]),"DNF",CONCATENATE(RANK(rounds_cum_time[[#This Row],[23]],rounds_cum_time[23],1),"."))</f>
        <v>69.</v>
      </c>
      <c r="AG36" s="11" t="str">
        <f>IF(ISBLANK(laps_times[[#This Row],[24]]),"DNF",CONCATENATE(RANK(rounds_cum_time[[#This Row],[24]],rounds_cum_time[24],1),"."))</f>
        <v>67.</v>
      </c>
      <c r="AH36" s="11" t="str">
        <f>IF(ISBLANK(laps_times[[#This Row],[25]]),"DNF",CONCATENATE(RANK(rounds_cum_time[[#This Row],[25]],rounds_cum_time[25],1),"."))</f>
        <v>65.</v>
      </c>
      <c r="AI36" s="11" t="str">
        <f>IF(ISBLANK(laps_times[[#This Row],[26]]),"DNF",CONCATENATE(RANK(rounds_cum_time[[#This Row],[26]],rounds_cum_time[26],1),"."))</f>
        <v>64.</v>
      </c>
      <c r="AJ36" s="11" t="str">
        <f>IF(ISBLANK(laps_times[[#This Row],[27]]),"DNF",CONCATENATE(RANK(rounds_cum_time[[#This Row],[27]],rounds_cum_time[27],1),"."))</f>
        <v>62.</v>
      </c>
      <c r="AK36" s="11" t="str">
        <f>IF(ISBLANK(laps_times[[#This Row],[28]]),"DNF",CONCATENATE(RANK(rounds_cum_time[[#This Row],[28]],rounds_cum_time[28],1),"."))</f>
        <v>61.</v>
      </c>
      <c r="AL36" s="11" t="str">
        <f>IF(ISBLANK(laps_times[[#This Row],[29]]),"DNF",CONCATENATE(RANK(rounds_cum_time[[#This Row],[29]],rounds_cum_time[29],1),"."))</f>
        <v>59.</v>
      </c>
      <c r="AM36" s="11" t="str">
        <f>IF(ISBLANK(laps_times[[#This Row],[30]]),"DNF",CONCATENATE(RANK(rounds_cum_time[[#This Row],[30]],rounds_cum_time[30],1),"."))</f>
        <v>59.</v>
      </c>
      <c r="AN36" s="11" t="str">
        <f>IF(ISBLANK(laps_times[[#This Row],[31]]),"DNF",CONCATENATE(RANK(rounds_cum_time[[#This Row],[31]],rounds_cum_time[31],1),"."))</f>
        <v>58.</v>
      </c>
      <c r="AO36" s="11" t="str">
        <f>IF(ISBLANK(laps_times[[#This Row],[32]]),"DNF",CONCATENATE(RANK(rounds_cum_time[[#This Row],[32]],rounds_cum_time[32],1),"."))</f>
        <v>58.</v>
      </c>
      <c r="AP36" s="11" t="str">
        <f>IF(ISBLANK(laps_times[[#This Row],[33]]),"DNF",CONCATENATE(RANK(rounds_cum_time[[#This Row],[33]],rounds_cum_time[33],1),"."))</f>
        <v>57.</v>
      </c>
      <c r="AQ36" s="11" t="str">
        <f>IF(ISBLANK(laps_times[[#This Row],[34]]),"DNF",CONCATENATE(RANK(rounds_cum_time[[#This Row],[34]],rounds_cum_time[34],1),"."))</f>
        <v>57.</v>
      </c>
      <c r="AR36" s="11" t="str">
        <f>IF(ISBLANK(laps_times[[#This Row],[35]]),"DNF",CONCATENATE(RANK(rounds_cum_time[[#This Row],[35]],rounds_cum_time[35],1),"."))</f>
        <v>57.</v>
      </c>
      <c r="AS36" s="11" t="str">
        <f>IF(ISBLANK(laps_times[[#This Row],[36]]),"DNF",CONCATENATE(RANK(rounds_cum_time[[#This Row],[36]],rounds_cum_time[36],1),"."))</f>
        <v>56.</v>
      </c>
      <c r="AT36" s="11" t="str">
        <f>IF(ISBLANK(laps_times[[#This Row],[37]]),"DNF",CONCATENATE(RANK(rounds_cum_time[[#This Row],[37]],rounds_cum_time[37],1),"."))</f>
        <v>55.</v>
      </c>
      <c r="AU36" s="11" t="str">
        <f>IF(ISBLANK(laps_times[[#This Row],[38]]),"DNF",CONCATENATE(RANK(rounds_cum_time[[#This Row],[38]],rounds_cum_time[38],1),"."))</f>
        <v>53.</v>
      </c>
      <c r="AV36" s="11" t="str">
        <f>IF(ISBLANK(laps_times[[#This Row],[39]]),"DNF",CONCATENATE(RANK(rounds_cum_time[[#This Row],[39]],rounds_cum_time[39],1),"."))</f>
        <v>51.</v>
      </c>
      <c r="AW36" s="11" t="str">
        <f>IF(ISBLANK(laps_times[[#This Row],[40]]),"DNF",CONCATENATE(RANK(rounds_cum_time[[#This Row],[40]],rounds_cum_time[40],1),"."))</f>
        <v>50.</v>
      </c>
      <c r="AX36" s="11" t="str">
        <f>IF(ISBLANK(laps_times[[#This Row],[41]]),"DNF",CONCATENATE(RANK(rounds_cum_time[[#This Row],[41]],rounds_cum_time[41],1),"."))</f>
        <v>48.</v>
      </c>
      <c r="AY36" s="11" t="str">
        <f>IF(ISBLANK(laps_times[[#This Row],[42]]),"DNF",CONCATENATE(RANK(rounds_cum_time[[#This Row],[42]],rounds_cum_time[42],1),"."))</f>
        <v>46.</v>
      </c>
      <c r="AZ36" s="11" t="str">
        <f>IF(ISBLANK(laps_times[[#This Row],[43]]),"DNF",CONCATENATE(RANK(rounds_cum_time[[#This Row],[43]],rounds_cum_time[43],1),"."))</f>
        <v>45.</v>
      </c>
      <c r="BA36" s="11" t="str">
        <f>IF(ISBLANK(laps_times[[#This Row],[44]]),"DNF",CONCATENATE(RANK(rounds_cum_time[[#This Row],[44]],rounds_cum_time[44],1),"."))</f>
        <v>45.</v>
      </c>
      <c r="BB36" s="11" t="str">
        <f>IF(ISBLANK(laps_times[[#This Row],[45]]),"DNF",CONCATENATE(RANK(rounds_cum_time[[#This Row],[45]],rounds_cum_time[45],1),"."))</f>
        <v>45.</v>
      </c>
      <c r="BC36" s="11" t="str">
        <f>IF(ISBLANK(laps_times[[#This Row],[46]]),"DNF",CONCATENATE(RANK(rounds_cum_time[[#This Row],[46]],rounds_cum_time[46],1),"."))</f>
        <v>45.</v>
      </c>
      <c r="BD36" s="11" t="str">
        <f>IF(ISBLANK(laps_times[[#This Row],[47]]),"DNF",CONCATENATE(RANK(rounds_cum_time[[#This Row],[47]],rounds_cum_time[47],1),"."))</f>
        <v>44.</v>
      </c>
      <c r="BE36" s="11" t="str">
        <f>IF(ISBLANK(laps_times[[#This Row],[48]]),"DNF",CONCATENATE(RANK(rounds_cum_time[[#This Row],[48]],rounds_cum_time[48],1),"."))</f>
        <v>43.</v>
      </c>
      <c r="BF36" s="11" t="str">
        <f>IF(ISBLANK(laps_times[[#This Row],[49]]),"DNF",CONCATENATE(RANK(rounds_cum_time[[#This Row],[49]],rounds_cum_time[49],1),"."))</f>
        <v>42.</v>
      </c>
      <c r="BG36" s="11" t="str">
        <f>IF(ISBLANK(laps_times[[#This Row],[50]]),"DNF",CONCATENATE(RANK(rounds_cum_time[[#This Row],[50]],rounds_cum_time[50],1),"."))</f>
        <v>41.</v>
      </c>
      <c r="BH36" s="11" t="str">
        <f>IF(ISBLANK(laps_times[[#This Row],[51]]),"DNF",CONCATENATE(RANK(rounds_cum_time[[#This Row],[51]],rounds_cum_time[51],1),"."))</f>
        <v>38.</v>
      </c>
      <c r="BI36" s="11" t="str">
        <f>IF(ISBLANK(laps_times[[#This Row],[52]]),"DNF",CONCATENATE(RANK(rounds_cum_time[[#This Row],[52]],rounds_cum_time[52],1),"."))</f>
        <v>36.</v>
      </c>
      <c r="BJ36" s="11" t="str">
        <f>IF(ISBLANK(laps_times[[#This Row],[53]]),"DNF",CONCATENATE(RANK(rounds_cum_time[[#This Row],[53]],rounds_cum_time[53],1),"."))</f>
        <v>35.</v>
      </c>
      <c r="BK36" s="11" t="str">
        <f>IF(ISBLANK(laps_times[[#This Row],[54]]),"DNF",CONCATENATE(RANK(rounds_cum_time[[#This Row],[54]],rounds_cum_time[54],1),"."))</f>
        <v>35.</v>
      </c>
      <c r="BL36" s="11" t="str">
        <f>IF(ISBLANK(laps_times[[#This Row],[55]]),"DNF",CONCATENATE(RANK(rounds_cum_time[[#This Row],[55]],rounds_cum_time[55],1),"."))</f>
        <v>35.</v>
      </c>
      <c r="BM36" s="11" t="str">
        <f>IF(ISBLANK(laps_times[[#This Row],[56]]),"DNF",CONCATENATE(RANK(rounds_cum_time[[#This Row],[56]],rounds_cum_time[56],1),"."))</f>
        <v>33.</v>
      </c>
      <c r="BN36" s="11" t="str">
        <f>IF(ISBLANK(laps_times[[#This Row],[57]]),"DNF",CONCATENATE(RANK(rounds_cum_time[[#This Row],[57]],rounds_cum_time[57],1),"."))</f>
        <v>33.</v>
      </c>
      <c r="BO36" s="11" t="str">
        <f>IF(ISBLANK(laps_times[[#This Row],[58]]),"DNF",CONCATENATE(RANK(rounds_cum_time[[#This Row],[58]],rounds_cum_time[58],1),"."))</f>
        <v>33.</v>
      </c>
      <c r="BP36" s="11" t="str">
        <f>IF(ISBLANK(laps_times[[#This Row],[59]]),"DNF",CONCATENATE(RANK(rounds_cum_time[[#This Row],[59]],rounds_cum_time[59],1),"."))</f>
        <v>33.</v>
      </c>
      <c r="BQ36" s="11" t="str">
        <f>IF(ISBLANK(laps_times[[#This Row],[60]]),"DNF",CONCATENATE(RANK(rounds_cum_time[[#This Row],[60]],rounds_cum_time[60],1),"."))</f>
        <v>32.</v>
      </c>
      <c r="BR36" s="11" t="str">
        <f>IF(ISBLANK(laps_times[[#This Row],[61]]),"DNF",CONCATENATE(RANK(rounds_cum_time[[#This Row],[61]],rounds_cum_time[61],1),"."))</f>
        <v>32.</v>
      </c>
      <c r="BS36" s="11" t="str">
        <f>IF(ISBLANK(laps_times[[#This Row],[62]]),"DNF",CONCATENATE(RANK(rounds_cum_time[[#This Row],[62]],rounds_cum_time[62],1),"."))</f>
        <v>31.</v>
      </c>
      <c r="BT36" s="11" t="str">
        <f>IF(ISBLANK(laps_times[[#This Row],[63]]),"DNF",CONCATENATE(RANK(rounds_cum_time[[#This Row],[63]],rounds_cum_time[63],1),"."))</f>
        <v>31.</v>
      </c>
    </row>
    <row r="37" spans="2:72" x14ac:dyDescent="0.2">
      <c r="B37" s="5">
        <v>32</v>
      </c>
      <c r="C37" s="20">
        <v>130</v>
      </c>
      <c r="D37" s="1" t="s">
        <v>58</v>
      </c>
      <c r="E37" s="3">
        <v>1977</v>
      </c>
      <c r="F37" s="3" t="s">
        <v>8</v>
      </c>
      <c r="G37" s="3">
        <v>14</v>
      </c>
      <c r="H37" s="1" t="s">
        <v>59</v>
      </c>
      <c r="I37" s="7">
        <v>0.14019282407407407</v>
      </c>
      <c r="J37" s="11" t="str">
        <f>IF(ISBLANK(laps_times[[#This Row],[1]]),"DNF",CONCATENATE(RANK(rounds_cum_time[[#This Row],[1]],rounds_cum_time[1],1),"."))</f>
        <v>48.</v>
      </c>
      <c r="K37" s="11" t="str">
        <f>IF(ISBLANK(laps_times[[#This Row],[2]]),"DNF",CONCATENATE(RANK(rounds_cum_time[[#This Row],[2]],rounds_cum_time[2],1),"."))</f>
        <v>38.</v>
      </c>
      <c r="L37" s="11" t="str">
        <f>IF(ISBLANK(laps_times[[#This Row],[3]]),"DNF",CONCATENATE(RANK(rounds_cum_time[[#This Row],[3]],rounds_cum_time[3],1),"."))</f>
        <v>38.</v>
      </c>
      <c r="M37" s="11" t="str">
        <f>IF(ISBLANK(laps_times[[#This Row],[4]]),"DNF",CONCATENATE(RANK(rounds_cum_time[[#This Row],[4]],rounds_cum_time[4],1),"."))</f>
        <v>38.</v>
      </c>
      <c r="N37" s="11" t="str">
        <f>IF(ISBLANK(laps_times[[#This Row],[5]]),"DNF",CONCATENATE(RANK(rounds_cum_time[[#This Row],[5]],rounds_cum_time[5],1),"."))</f>
        <v>38.</v>
      </c>
      <c r="O37" s="11" t="str">
        <f>IF(ISBLANK(laps_times[[#This Row],[6]]),"DNF",CONCATENATE(RANK(rounds_cum_time[[#This Row],[6]],rounds_cum_time[6],1),"."))</f>
        <v>39.</v>
      </c>
      <c r="P37" s="11" t="str">
        <f>IF(ISBLANK(laps_times[[#This Row],[7]]),"DNF",CONCATENATE(RANK(rounds_cum_time[[#This Row],[7]],rounds_cum_time[7],1),"."))</f>
        <v>39.</v>
      </c>
      <c r="Q37" s="11" t="str">
        <f>IF(ISBLANK(laps_times[[#This Row],[8]]),"DNF",CONCATENATE(RANK(rounds_cum_time[[#This Row],[8]],rounds_cum_time[8],1),"."))</f>
        <v>39.</v>
      </c>
      <c r="R37" s="11" t="str">
        <f>IF(ISBLANK(laps_times[[#This Row],[9]]),"DNF",CONCATENATE(RANK(rounds_cum_time[[#This Row],[9]],rounds_cum_time[9],1),"."))</f>
        <v>40.</v>
      </c>
      <c r="S37" s="11" t="str">
        <f>IF(ISBLANK(laps_times[[#This Row],[10]]),"DNF",CONCATENATE(RANK(rounds_cum_time[[#This Row],[10]],rounds_cum_time[10],1),"."))</f>
        <v>39.</v>
      </c>
      <c r="T37" s="11" t="str">
        <f>IF(ISBLANK(laps_times[[#This Row],[11]]),"DNF",CONCATENATE(RANK(rounds_cum_time[[#This Row],[11]],rounds_cum_time[11],1),"."))</f>
        <v>39.</v>
      </c>
      <c r="U37" s="11" t="str">
        <f>IF(ISBLANK(laps_times[[#This Row],[12]]),"DNF",CONCATENATE(RANK(rounds_cum_time[[#This Row],[12]],rounds_cum_time[12],1),"."))</f>
        <v>39.</v>
      </c>
      <c r="V37" s="11" t="str">
        <f>IF(ISBLANK(laps_times[[#This Row],[13]]),"DNF",CONCATENATE(RANK(rounds_cum_time[[#This Row],[13]],rounds_cum_time[13],1),"."))</f>
        <v>37.</v>
      </c>
      <c r="W37" s="11" t="str">
        <f>IF(ISBLANK(laps_times[[#This Row],[14]]),"DNF",CONCATENATE(RANK(rounds_cum_time[[#This Row],[14]],rounds_cum_time[14],1),"."))</f>
        <v>36.</v>
      </c>
      <c r="X37" s="11" t="str">
        <f>IF(ISBLANK(laps_times[[#This Row],[15]]),"DNF",CONCATENATE(RANK(rounds_cum_time[[#This Row],[15]],rounds_cum_time[15],1),"."))</f>
        <v>36.</v>
      </c>
      <c r="Y37" s="11" t="str">
        <f>IF(ISBLANK(laps_times[[#This Row],[16]]),"DNF",CONCATENATE(RANK(rounds_cum_time[[#This Row],[16]],rounds_cum_time[16],1),"."))</f>
        <v>36.</v>
      </c>
      <c r="Z37" s="11" t="str">
        <f>IF(ISBLANK(laps_times[[#This Row],[17]]),"DNF",CONCATENATE(RANK(rounds_cum_time[[#This Row],[17]],rounds_cum_time[17],1),"."))</f>
        <v>36.</v>
      </c>
      <c r="AA37" s="11" t="str">
        <f>IF(ISBLANK(laps_times[[#This Row],[18]]),"DNF",CONCATENATE(RANK(rounds_cum_time[[#This Row],[18]],rounds_cum_time[18],1),"."))</f>
        <v>34.</v>
      </c>
      <c r="AB37" s="11" t="str">
        <f>IF(ISBLANK(laps_times[[#This Row],[19]]),"DNF",CONCATENATE(RANK(rounds_cum_time[[#This Row],[19]],rounds_cum_time[19],1),"."))</f>
        <v>30.</v>
      </c>
      <c r="AC37" s="11" t="str">
        <f>IF(ISBLANK(laps_times[[#This Row],[20]]),"DNF",CONCATENATE(RANK(rounds_cum_time[[#This Row],[20]],rounds_cum_time[20],1),"."))</f>
        <v>30.</v>
      </c>
      <c r="AD37" s="11" t="str">
        <f>IF(ISBLANK(laps_times[[#This Row],[21]]),"DNF",CONCATENATE(RANK(rounds_cum_time[[#This Row],[21]],rounds_cum_time[21],1),"."))</f>
        <v>30.</v>
      </c>
      <c r="AE37" s="11" t="str">
        <f>IF(ISBLANK(laps_times[[#This Row],[22]]),"DNF",CONCATENATE(RANK(rounds_cum_time[[#This Row],[22]],rounds_cum_time[22],1),"."))</f>
        <v>30.</v>
      </c>
      <c r="AF37" s="11" t="str">
        <f>IF(ISBLANK(laps_times[[#This Row],[23]]),"DNF",CONCATENATE(RANK(rounds_cum_time[[#This Row],[23]],rounds_cum_time[23],1),"."))</f>
        <v>29.</v>
      </c>
      <c r="AG37" s="11" t="str">
        <f>IF(ISBLANK(laps_times[[#This Row],[24]]),"DNF",CONCATENATE(RANK(rounds_cum_time[[#This Row],[24]],rounds_cum_time[24],1),"."))</f>
        <v>29.</v>
      </c>
      <c r="AH37" s="11" t="str">
        <f>IF(ISBLANK(laps_times[[#This Row],[25]]),"DNF",CONCATENATE(RANK(rounds_cum_time[[#This Row],[25]],rounds_cum_time[25],1),"."))</f>
        <v>28.</v>
      </c>
      <c r="AI37" s="11" t="str">
        <f>IF(ISBLANK(laps_times[[#This Row],[26]]),"DNF",CONCATENATE(RANK(rounds_cum_time[[#This Row],[26]],rounds_cum_time[26],1),"."))</f>
        <v>29.</v>
      </c>
      <c r="AJ37" s="11" t="str">
        <f>IF(ISBLANK(laps_times[[#This Row],[27]]),"DNF",CONCATENATE(RANK(rounds_cum_time[[#This Row],[27]],rounds_cum_time[27],1),"."))</f>
        <v>29.</v>
      </c>
      <c r="AK37" s="11" t="str">
        <f>IF(ISBLANK(laps_times[[#This Row],[28]]),"DNF",CONCATENATE(RANK(rounds_cum_time[[#This Row],[28]],rounds_cum_time[28],1),"."))</f>
        <v>29.</v>
      </c>
      <c r="AL37" s="11" t="str">
        <f>IF(ISBLANK(laps_times[[#This Row],[29]]),"DNF",CONCATENATE(RANK(rounds_cum_time[[#This Row],[29]],rounds_cum_time[29],1),"."))</f>
        <v>29.</v>
      </c>
      <c r="AM37" s="11" t="str">
        <f>IF(ISBLANK(laps_times[[#This Row],[30]]),"DNF",CONCATENATE(RANK(rounds_cum_time[[#This Row],[30]],rounds_cum_time[30],1),"."))</f>
        <v>28.</v>
      </c>
      <c r="AN37" s="11" t="str">
        <f>IF(ISBLANK(laps_times[[#This Row],[31]]),"DNF",CONCATENATE(RANK(rounds_cum_time[[#This Row],[31]],rounds_cum_time[31],1),"."))</f>
        <v>26.</v>
      </c>
      <c r="AO37" s="11" t="str">
        <f>IF(ISBLANK(laps_times[[#This Row],[32]]),"DNF",CONCATENATE(RANK(rounds_cum_time[[#This Row],[32]],rounds_cum_time[32],1),"."))</f>
        <v>26.</v>
      </c>
      <c r="AP37" s="11" t="str">
        <f>IF(ISBLANK(laps_times[[#This Row],[33]]),"DNF",CONCATENATE(RANK(rounds_cum_time[[#This Row],[33]],rounds_cum_time[33],1),"."))</f>
        <v>25.</v>
      </c>
      <c r="AQ37" s="11" t="str">
        <f>IF(ISBLANK(laps_times[[#This Row],[34]]),"DNF",CONCATENATE(RANK(rounds_cum_time[[#This Row],[34]],rounds_cum_time[34],1),"."))</f>
        <v>25.</v>
      </c>
      <c r="AR37" s="11" t="str">
        <f>IF(ISBLANK(laps_times[[#This Row],[35]]),"DNF",CONCATENATE(RANK(rounds_cum_time[[#This Row],[35]],rounds_cum_time[35],1),"."))</f>
        <v>25.</v>
      </c>
      <c r="AS37" s="11" t="str">
        <f>IF(ISBLANK(laps_times[[#This Row],[36]]),"DNF",CONCATENATE(RANK(rounds_cum_time[[#This Row],[36]],rounds_cum_time[36],1),"."))</f>
        <v>26.</v>
      </c>
      <c r="AT37" s="11" t="str">
        <f>IF(ISBLANK(laps_times[[#This Row],[37]]),"DNF",CONCATENATE(RANK(rounds_cum_time[[#This Row],[37]],rounds_cum_time[37],1),"."))</f>
        <v>26.</v>
      </c>
      <c r="AU37" s="11" t="str">
        <f>IF(ISBLANK(laps_times[[#This Row],[38]]),"DNF",CONCATENATE(RANK(rounds_cum_time[[#This Row],[38]],rounds_cum_time[38],1),"."))</f>
        <v>27.</v>
      </c>
      <c r="AV37" s="11" t="str">
        <f>IF(ISBLANK(laps_times[[#This Row],[39]]),"DNF",CONCATENATE(RANK(rounds_cum_time[[#This Row],[39]],rounds_cum_time[39],1),"."))</f>
        <v>27.</v>
      </c>
      <c r="AW37" s="11" t="str">
        <f>IF(ISBLANK(laps_times[[#This Row],[40]]),"DNF",CONCATENATE(RANK(rounds_cum_time[[#This Row],[40]],rounds_cum_time[40],1),"."))</f>
        <v>27.</v>
      </c>
      <c r="AX37" s="11" t="str">
        <f>IF(ISBLANK(laps_times[[#This Row],[41]]),"DNF",CONCATENATE(RANK(rounds_cum_time[[#This Row],[41]],rounds_cum_time[41],1),"."))</f>
        <v>27.</v>
      </c>
      <c r="AY37" s="11" t="str">
        <f>IF(ISBLANK(laps_times[[#This Row],[42]]),"DNF",CONCATENATE(RANK(rounds_cum_time[[#This Row],[42]],rounds_cum_time[42],1),"."))</f>
        <v>27.</v>
      </c>
      <c r="AZ37" s="11" t="str">
        <f>IF(ISBLANK(laps_times[[#This Row],[43]]),"DNF",CONCATENATE(RANK(rounds_cum_time[[#This Row],[43]],rounds_cum_time[43],1),"."))</f>
        <v>27.</v>
      </c>
      <c r="BA37" s="11" t="str">
        <f>IF(ISBLANK(laps_times[[#This Row],[44]]),"DNF",CONCATENATE(RANK(rounds_cum_time[[#This Row],[44]],rounds_cum_time[44],1),"."))</f>
        <v>26.</v>
      </c>
      <c r="BB37" s="11" t="str">
        <f>IF(ISBLANK(laps_times[[#This Row],[45]]),"DNF",CONCATENATE(RANK(rounds_cum_time[[#This Row],[45]],rounds_cum_time[45],1),"."))</f>
        <v>27.</v>
      </c>
      <c r="BC37" s="11" t="str">
        <f>IF(ISBLANK(laps_times[[#This Row],[46]]),"DNF",CONCATENATE(RANK(rounds_cum_time[[#This Row],[46]],rounds_cum_time[46],1),"."))</f>
        <v>27.</v>
      </c>
      <c r="BD37" s="11" t="str">
        <f>IF(ISBLANK(laps_times[[#This Row],[47]]),"DNF",CONCATENATE(RANK(rounds_cum_time[[#This Row],[47]],rounds_cum_time[47],1),"."))</f>
        <v>27.</v>
      </c>
      <c r="BE37" s="11" t="str">
        <f>IF(ISBLANK(laps_times[[#This Row],[48]]),"DNF",CONCATENATE(RANK(rounds_cum_time[[#This Row],[48]],rounds_cum_time[48],1),"."))</f>
        <v>27.</v>
      </c>
      <c r="BF37" s="11" t="str">
        <f>IF(ISBLANK(laps_times[[#This Row],[49]]),"DNF",CONCATENATE(RANK(rounds_cum_time[[#This Row],[49]],rounds_cum_time[49],1),"."))</f>
        <v>27.</v>
      </c>
      <c r="BG37" s="11" t="str">
        <f>IF(ISBLANK(laps_times[[#This Row],[50]]),"DNF",CONCATENATE(RANK(rounds_cum_time[[#This Row],[50]],rounds_cum_time[50],1),"."))</f>
        <v>29.</v>
      </c>
      <c r="BH37" s="11" t="str">
        <f>IF(ISBLANK(laps_times[[#This Row],[51]]),"DNF",CONCATENATE(RANK(rounds_cum_time[[#This Row],[51]],rounds_cum_time[51],1),"."))</f>
        <v>29.</v>
      </c>
      <c r="BI37" s="11" t="str">
        <f>IF(ISBLANK(laps_times[[#This Row],[52]]),"DNF",CONCATENATE(RANK(rounds_cum_time[[#This Row],[52]],rounds_cum_time[52],1),"."))</f>
        <v>28.</v>
      </c>
      <c r="BJ37" s="11" t="str">
        <f>IF(ISBLANK(laps_times[[#This Row],[53]]),"DNF",CONCATENATE(RANK(rounds_cum_time[[#This Row],[53]],rounds_cum_time[53],1),"."))</f>
        <v>29.</v>
      </c>
      <c r="BK37" s="11" t="str">
        <f>IF(ISBLANK(laps_times[[#This Row],[54]]),"DNF",CONCATENATE(RANK(rounds_cum_time[[#This Row],[54]],rounds_cum_time[54],1),"."))</f>
        <v>32.</v>
      </c>
      <c r="BL37" s="11" t="str">
        <f>IF(ISBLANK(laps_times[[#This Row],[55]]),"DNF",CONCATENATE(RANK(rounds_cum_time[[#This Row],[55]],rounds_cum_time[55],1),"."))</f>
        <v>32.</v>
      </c>
      <c r="BM37" s="11" t="str">
        <f>IF(ISBLANK(laps_times[[#This Row],[56]]),"DNF",CONCATENATE(RANK(rounds_cum_time[[#This Row],[56]],rounds_cum_time[56],1),"."))</f>
        <v>32.</v>
      </c>
      <c r="BN37" s="11" t="str">
        <f>IF(ISBLANK(laps_times[[#This Row],[57]]),"DNF",CONCATENATE(RANK(rounds_cum_time[[#This Row],[57]],rounds_cum_time[57],1),"."))</f>
        <v>31.</v>
      </c>
      <c r="BO37" s="11" t="str">
        <f>IF(ISBLANK(laps_times[[#This Row],[58]]),"DNF",CONCATENATE(RANK(rounds_cum_time[[#This Row],[58]],rounds_cum_time[58],1),"."))</f>
        <v>31.</v>
      </c>
      <c r="BP37" s="11" t="str">
        <f>IF(ISBLANK(laps_times[[#This Row],[59]]),"DNF",CONCATENATE(RANK(rounds_cum_time[[#This Row],[59]],rounds_cum_time[59],1),"."))</f>
        <v>31.</v>
      </c>
      <c r="BQ37" s="11" t="str">
        <f>IF(ISBLANK(laps_times[[#This Row],[60]]),"DNF",CONCATENATE(RANK(rounds_cum_time[[#This Row],[60]],rounds_cum_time[60],1),"."))</f>
        <v>31.</v>
      </c>
      <c r="BR37" s="11" t="str">
        <f>IF(ISBLANK(laps_times[[#This Row],[61]]),"DNF",CONCATENATE(RANK(rounds_cum_time[[#This Row],[61]],rounds_cum_time[61],1),"."))</f>
        <v>31.</v>
      </c>
      <c r="BS37" s="11" t="str">
        <f>IF(ISBLANK(laps_times[[#This Row],[62]]),"DNF",CONCATENATE(RANK(rounds_cum_time[[#This Row],[62]],rounds_cum_time[62],1),"."))</f>
        <v>32.</v>
      </c>
      <c r="BT37" s="11" t="str">
        <f>IF(ISBLANK(laps_times[[#This Row],[63]]),"DNF",CONCATENATE(RANK(rounds_cum_time[[#This Row],[63]],rounds_cum_time[63],1),"."))</f>
        <v>32.</v>
      </c>
    </row>
    <row r="38" spans="2:72" x14ac:dyDescent="0.2">
      <c r="B38" s="5">
        <v>33</v>
      </c>
      <c r="C38" s="20">
        <v>48</v>
      </c>
      <c r="D38" s="1" t="s">
        <v>60</v>
      </c>
      <c r="E38" s="3">
        <v>1980</v>
      </c>
      <c r="F38" s="3" t="s">
        <v>8</v>
      </c>
      <c r="G38" s="3">
        <v>15</v>
      </c>
      <c r="H38" s="1" t="s">
        <v>61</v>
      </c>
      <c r="I38" s="7">
        <v>0.14080115740740742</v>
      </c>
      <c r="J38" s="11" t="str">
        <f>IF(ISBLANK(laps_times[[#This Row],[1]]),"DNF",CONCATENATE(RANK(rounds_cum_time[[#This Row],[1]],rounds_cum_time[1],1),"."))</f>
        <v>20.</v>
      </c>
      <c r="K38" s="11" t="str">
        <f>IF(ISBLANK(laps_times[[#This Row],[2]]),"DNF",CONCATENATE(RANK(rounds_cum_time[[#This Row],[2]],rounds_cum_time[2],1),"."))</f>
        <v>20.</v>
      </c>
      <c r="L38" s="11" t="str">
        <f>IF(ISBLANK(laps_times[[#This Row],[3]]),"DNF",CONCATENATE(RANK(rounds_cum_time[[#This Row],[3]],rounds_cum_time[3],1),"."))</f>
        <v>18.</v>
      </c>
      <c r="M38" s="11" t="str">
        <f>IF(ISBLANK(laps_times[[#This Row],[4]]),"DNF",CONCATENATE(RANK(rounds_cum_time[[#This Row],[4]],rounds_cum_time[4],1),"."))</f>
        <v>18.</v>
      </c>
      <c r="N38" s="11" t="str">
        <f>IF(ISBLANK(laps_times[[#This Row],[5]]),"DNF",CONCATENATE(RANK(rounds_cum_time[[#This Row],[5]],rounds_cum_time[5],1),"."))</f>
        <v>17.</v>
      </c>
      <c r="O38" s="11" t="str">
        <f>IF(ISBLANK(laps_times[[#This Row],[6]]),"DNF",CONCATENATE(RANK(rounds_cum_time[[#This Row],[6]],rounds_cum_time[6],1),"."))</f>
        <v>17.</v>
      </c>
      <c r="P38" s="11" t="str">
        <f>IF(ISBLANK(laps_times[[#This Row],[7]]),"DNF",CONCATENATE(RANK(rounds_cum_time[[#This Row],[7]],rounds_cum_time[7],1),"."))</f>
        <v>17.</v>
      </c>
      <c r="Q38" s="11" t="str">
        <f>IF(ISBLANK(laps_times[[#This Row],[8]]),"DNF",CONCATENATE(RANK(rounds_cum_time[[#This Row],[8]],rounds_cum_time[8],1),"."))</f>
        <v>19.</v>
      </c>
      <c r="R38" s="11" t="str">
        <f>IF(ISBLANK(laps_times[[#This Row],[9]]),"DNF",CONCATENATE(RANK(rounds_cum_time[[#This Row],[9]],rounds_cum_time[9],1),"."))</f>
        <v>19.</v>
      </c>
      <c r="S38" s="11" t="str">
        <f>IF(ISBLANK(laps_times[[#This Row],[10]]),"DNF",CONCATENATE(RANK(rounds_cum_time[[#This Row],[10]],rounds_cum_time[10],1),"."))</f>
        <v>18.</v>
      </c>
      <c r="T38" s="11" t="str">
        <f>IF(ISBLANK(laps_times[[#This Row],[11]]),"DNF",CONCATENATE(RANK(rounds_cum_time[[#This Row],[11]],rounds_cum_time[11],1),"."))</f>
        <v>16.</v>
      </c>
      <c r="U38" s="11" t="str">
        <f>IF(ISBLANK(laps_times[[#This Row],[12]]),"DNF",CONCATENATE(RANK(rounds_cum_time[[#This Row],[12]],rounds_cum_time[12],1),"."))</f>
        <v>16.</v>
      </c>
      <c r="V38" s="11" t="str">
        <f>IF(ISBLANK(laps_times[[#This Row],[13]]),"DNF",CONCATENATE(RANK(rounds_cum_time[[#This Row],[13]],rounds_cum_time[13],1),"."))</f>
        <v>16.</v>
      </c>
      <c r="W38" s="11" t="str">
        <f>IF(ISBLANK(laps_times[[#This Row],[14]]),"DNF",CONCATENATE(RANK(rounds_cum_time[[#This Row],[14]],rounds_cum_time[14],1),"."))</f>
        <v>16.</v>
      </c>
      <c r="X38" s="11" t="str">
        <f>IF(ISBLANK(laps_times[[#This Row],[15]]),"DNF",CONCATENATE(RANK(rounds_cum_time[[#This Row],[15]],rounds_cum_time[15],1),"."))</f>
        <v>16.</v>
      </c>
      <c r="Y38" s="11" t="str">
        <f>IF(ISBLANK(laps_times[[#This Row],[16]]),"DNF",CONCATENATE(RANK(rounds_cum_time[[#This Row],[16]],rounds_cum_time[16],1),"."))</f>
        <v>16.</v>
      </c>
      <c r="Z38" s="11" t="str">
        <f>IF(ISBLANK(laps_times[[#This Row],[17]]),"DNF",CONCATENATE(RANK(rounds_cum_time[[#This Row],[17]],rounds_cum_time[17],1),"."))</f>
        <v>18.</v>
      </c>
      <c r="AA38" s="11" t="str">
        <f>IF(ISBLANK(laps_times[[#This Row],[18]]),"DNF",CONCATENATE(RANK(rounds_cum_time[[#This Row],[18]],rounds_cum_time[18],1),"."))</f>
        <v>15.</v>
      </c>
      <c r="AB38" s="11" t="str">
        <f>IF(ISBLANK(laps_times[[#This Row],[19]]),"DNF",CONCATENATE(RANK(rounds_cum_time[[#This Row],[19]],rounds_cum_time[19],1),"."))</f>
        <v>15.</v>
      </c>
      <c r="AC38" s="11" t="str">
        <f>IF(ISBLANK(laps_times[[#This Row],[20]]),"DNF",CONCATENATE(RANK(rounds_cum_time[[#This Row],[20]],rounds_cum_time[20],1),"."))</f>
        <v>16.</v>
      </c>
      <c r="AD38" s="11" t="str">
        <f>IF(ISBLANK(laps_times[[#This Row],[21]]),"DNF",CONCATENATE(RANK(rounds_cum_time[[#This Row],[21]],rounds_cum_time[21],1),"."))</f>
        <v>19.</v>
      </c>
      <c r="AE38" s="11" t="str">
        <f>IF(ISBLANK(laps_times[[#This Row],[22]]),"DNF",CONCATENATE(RANK(rounds_cum_time[[#This Row],[22]],rounds_cum_time[22],1),"."))</f>
        <v>19.</v>
      </c>
      <c r="AF38" s="11" t="str">
        <f>IF(ISBLANK(laps_times[[#This Row],[23]]),"DNF",CONCATENATE(RANK(rounds_cum_time[[#This Row],[23]],rounds_cum_time[23],1),"."))</f>
        <v>19.</v>
      </c>
      <c r="AG38" s="11" t="str">
        <f>IF(ISBLANK(laps_times[[#This Row],[24]]),"DNF",CONCATENATE(RANK(rounds_cum_time[[#This Row],[24]],rounds_cum_time[24],1),"."))</f>
        <v>19.</v>
      </c>
      <c r="AH38" s="11" t="str">
        <f>IF(ISBLANK(laps_times[[#This Row],[25]]),"DNF",CONCATENATE(RANK(rounds_cum_time[[#This Row],[25]],rounds_cum_time[25],1),"."))</f>
        <v>19.</v>
      </c>
      <c r="AI38" s="11" t="str">
        <f>IF(ISBLANK(laps_times[[#This Row],[26]]),"DNF",CONCATENATE(RANK(rounds_cum_time[[#This Row],[26]],rounds_cum_time[26],1),"."))</f>
        <v>19.</v>
      </c>
      <c r="AJ38" s="11" t="str">
        <f>IF(ISBLANK(laps_times[[#This Row],[27]]),"DNF",CONCATENATE(RANK(rounds_cum_time[[#This Row],[27]],rounds_cum_time[27],1),"."))</f>
        <v>20.</v>
      </c>
      <c r="AK38" s="11" t="str">
        <f>IF(ISBLANK(laps_times[[#This Row],[28]]),"DNF",CONCATENATE(RANK(rounds_cum_time[[#This Row],[28]],rounds_cum_time[28],1),"."))</f>
        <v>20.</v>
      </c>
      <c r="AL38" s="11" t="str">
        <f>IF(ISBLANK(laps_times[[#This Row],[29]]),"DNF",CONCATENATE(RANK(rounds_cum_time[[#This Row],[29]],rounds_cum_time[29],1),"."))</f>
        <v>20.</v>
      </c>
      <c r="AM38" s="11" t="str">
        <f>IF(ISBLANK(laps_times[[#This Row],[30]]),"DNF",CONCATENATE(RANK(rounds_cum_time[[#This Row],[30]],rounds_cum_time[30],1),"."))</f>
        <v>20.</v>
      </c>
      <c r="AN38" s="11" t="str">
        <f>IF(ISBLANK(laps_times[[#This Row],[31]]),"DNF",CONCATENATE(RANK(rounds_cum_time[[#This Row],[31]],rounds_cum_time[31],1),"."))</f>
        <v>20.</v>
      </c>
      <c r="AO38" s="11" t="str">
        <f>IF(ISBLANK(laps_times[[#This Row],[32]]),"DNF",CONCATENATE(RANK(rounds_cum_time[[#This Row],[32]],rounds_cum_time[32],1),"."))</f>
        <v>20.</v>
      </c>
      <c r="AP38" s="11" t="str">
        <f>IF(ISBLANK(laps_times[[#This Row],[33]]),"DNF",CONCATENATE(RANK(rounds_cum_time[[#This Row],[33]],rounds_cum_time[33],1),"."))</f>
        <v>20.</v>
      </c>
      <c r="AQ38" s="11" t="str">
        <f>IF(ISBLANK(laps_times[[#This Row],[34]]),"DNF",CONCATENATE(RANK(rounds_cum_time[[#This Row],[34]],rounds_cum_time[34],1),"."))</f>
        <v>20.</v>
      </c>
      <c r="AR38" s="11" t="str">
        <f>IF(ISBLANK(laps_times[[#This Row],[35]]),"DNF",CONCATENATE(RANK(rounds_cum_time[[#This Row],[35]],rounds_cum_time[35],1),"."))</f>
        <v>20.</v>
      </c>
      <c r="AS38" s="11" t="str">
        <f>IF(ISBLANK(laps_times[[#This Row],[36]]),"DNF",CONCATENATE(RANK(rounds_cum_time[[#This Row],[36]],rounds_cum_time[36],1),"."))</f>
        <v>21.</v>
      </c>
      <c r="AT38" s="11" t="str">
        <f>IF(ISBLANK(laps_times[[#This Row],[37]]),"DNF",CONCATENATE(RANK(rounds_cum_time[[#This Row],[37]],rounds_cum_time[37],1),"."))</f>
        <v>21.</v>
      </c>
      <c r="AU38" s="11" t="str">
        <f>IF(ISBLANK(laps_times[[#This Row],[38]]),"DNF",CONCATENATE(RANK(rounds_cum_time[[#This Row],[38]],rounds_cum_time[38],1),"."))</f>
        <v>21.</v>
      </c>
      <c r="AV38" s="11" t="str">
        <f>IF(ISBLANK(laps_times[[#This Row],[39]]),"DNF",CONCATENATE(RANK(rounds_cum_time[[#This Row],[39]],rounds_cum_time[39],1),"."))</f>
        <v>22.</v>
      </c>
      <c r="AW38" s="11" t="str">
        <f>IF(ISBLANK(laps_times[[#This Row],[40]]),"DNF",CONCATENATE(RANK(rounds_cum_time[[#This Row],[40]],rounds_cum_time[40],1),"."))</f>
        <v>22.</v>
      </c>
      <c r="AX38" s="11" t="str">
        <f>IF(ISBLANK(laps_times[[#This Row],[41]]),"DNF",CONCATENATE(RANK(rounds_cum_time[[#This Row],[41]],rounds_cum_time[41],1),"."))</f>
        <v>23.</v>
      </c>
      <c r="AY38" s="11" t="str">
        <f>IF(ISBLANK(laps_times[[#This Row],[42]]),"DNF",CONCATENATE(RANK(rounds_cum_time[[#This Row],[42]],rounds_cum_time[42],1),"."))</f>
        <v>23.</v>
      </c>
      <c r="AZ38" s="11" t="str">
        <f>IF(ISBLANK(laps_times[[#This Row],[43]]),"DNF",CONCATENATE(RANK(rounds_cum_time[[#This Row],[43]],rounds_cum_time[43],1),"."))</f>
        <v>23.</v>
      </c>
      <c r="BA38" s="11" t="str">
        <f>IF(ISBLANK(laps_times[[#This Row],[44]]),"DNF",CONCATENATE(RANK(rounds_cum_time[[#This Row],[44]],rounds_cum_time[44],1),"."))</f>
        <v>23.</v>
      </c>
      <c r="BB38" s="11" t="str">
        <f>IF(ISBLANK(laps_times[[#This Row],[45]]),"DNF",CONCATENATE(RANK(rounds_cum_time[[#This Row],[45]],rounds_cum_time[45],1),"."))</f>
        <v>23.</v>
      </c>
      <c r="BC38" s="11" t="str">
        <f>IF(ISBLANK(laps_times[[#This Row],[46]]),"DNF",CONCATENATE(RANK(rounds_cum_time[[#This Row],[46]],rounds_cum_time[46],1),"."))</f>
        <v>23.</v>
      </c>
      <c r="BD38" s="11" t="str">
        <f>IF(ISBLANK(laps_times[[#This Row],[47]]),"DNF",CONCATENATE(RANK(rounds_cum_time[[#This Row],[47]],rounds_cum_time[47],1),"."))</f>
        <v>24.</v>
      </c>
      <c r="BE38" s="11" t="str">
        <f>IF(ISBLANK(laps_times[[#This Row],[48]]),"DNF",CONCATENATE(RANK(rounds_cum_time[[#This Row],[48]],rounds_cum_time[48],1),"."))</f>
        <v>25.</v>
      </c>
      <c r="BF38" s="11" t="str">
        <f>IF(ISBLANK(laps_times[[#This Row],[49]]),"DNF",CONCATENATE(RANK(rounds_cum_time[[#This Row],[49]],rounds_cum_time[49],1),"."))</f>
        <v>26.</v>
      </c>
      <c r="BG38" s="11" t="str">
        <f>IF(ISBLANK(laps_times[[#This Row],[50]]),"DNF",CONCATENATE(RANK(rounds_cum_time[[#This Row],[50]],rounds_cum_time[50],1),"."))</f>
        <v>26.</v>
      </c>
      <c r="BH38" s="11" t="str">
        <f>IF(ISBLANK(laps_times[[#This Row],[51]]),"DNF",CONCATENATE(RANK(rounds_cum_time[[#This Row],[51]],rounds_cum_time[51],1),"."))</f>
        <v>28.</v>
      </c>
      <c r="BI38" s="11" t="str">
        <f>IF(ISBLANK(laps_times[[#This Row],[52]]),"DNF",CONCATENATE(RANK(rounds_cum_time[[#This Row],[52]],rounds_cum_time[52],1),"."))</f>
        <v>30.</v>
      </c>
      <c r="BJ38" s="11" t="str">
        <f>IF(ISBLANK(laps_times[[#This Row],[53]]),"DNF",CONCATENATE(RANK(rounds_cum_time[[#This Row],[53]],rounds_cum_time[53],1),"."))</f>
        <v>31.</v>
      </c>
      <c r="BK38" s="11" t="str">
        <f>IF(ISBLANK(laps_times[[#This Row],[54]]),"DNF",CONCATENATE(RANK(rounds_cum_time[[#This Row],[54]],rounds_cum_time[54],1),"."))</f>
        <v>30.</v>
      </c>
      <c r="BL38" s="11" t="str">
        <f>IF(ISBLANK(laps_times[[#This Row],[55]]),"DNF",CONCATENATE(RANK(rounds_cum_time[[#This Row],[55]],rounds_cum_time[55],1),"."))</f>
        <v>30.</v>
      </c>
      <c r="BM38" s="11" t="str">
        <f>IF(ISBLANK(laps_times[[#This Row],[56]]),"DNF",CONCATENATE(RANK(rounds_cum_time[[#This Row],[56]],rounds_cum_time[56],1),"."))</f>
        <v>31.</v>
      </c>
      <c r="BN38" s="11" t="str">
        <f>IF(ISBLANK(laps_times[[#This Row],[57]]),"DNF",CONCATENATE(RANK(rounds_cum_time[[#This Row],[57]],rounds_cum_time[57],1),"."))</f>
        <v>32.</v>
      </c>
      <c r="BO38" s="11" t="str">
        <f>IF(ISBLANK(laps_times[[#This Row],[58]]),"DNF",CONCATENATE(RANK(rounds_cum_time[[#This Row],[58]],rounds_cum_time[58],1),"."))</f>
        <v>32.</v>
      </c>
      <c r="BP38" s="11" t="str">
        <f>IF(ISBLANK(laps_times[[#This Row],[59]]),"DNF",CONCATENATE(RANK(rounds_cum_time[[#This Row],[59]],rounds_cum_time[59],1),"."))</f>
        <v>32.</v>
      </c>
      <c r="BQ38" s="11" t="str">
        <f>IF(ISBLANK(laps_times[[#This Row],[60]]),"DNF",CONCATENATE(RANK(rounds_cum_time[[#This Row],[60]],rounds_cum_time[60],1),"."))</f>
        <v>33.</v>
      </c>
      <c r="BR38" s="11" t="str">
        <f>IF(ISBLANK(laps_times[[#This Row],[61]]),"DNF",CONCATENATE(RANK(rounds_cum_time[[#This Row],[61]],rounds_cum_time[61],1),"."))</f>
        <v>33.</v>
      </c>
      <c r="BS38" s="11" t="str">
        <f>IF(ISBLANK(laps_times[[#This Row],[62]]),"DNF",CONCATENATE(RANK(rounds_cum_time[[#This Row],[62]],rounds_cum_time[62],1),"."))</f>
        <v>33.</v>
      </c>
      <c r="BT38" s="11" t="str">
        <f>IF(ISBLANK(laps_times[[#This Row],[63]]),"DNF",CONCATENATE(RANK(rounds_cum_time[[#This Row],[63]],rounds_cum_time[63],1),"."))</f>
        <v>33.</v>
      </c>
    </row>
    <row r="39" spans="2:72" x14ac:dyDescent="0.2">
      <c r="B39" s="5">
        <v>34</v>
      </c>
      <c r="C39" s="20">
        <v>57</v>
      </c>
      <c r="D39" s="1" t="s">
        <v>62</v>
      </c>
      <c r="E39" s="3">
        <v>1979</v>
      </c>
      <c r="F39" s="3" t="s">
        <v>8</v>
      </c>
      <c r="G39" s="3">
        <v>16</v>
      </c>
      <c r="I39" s="7">
        <v>0.14119988425925925</v>
      </c>
      <c r="J39" s="11" t="str">
        <f>IF(ISBLANK(laps_times[[#This Row],[1]]),"DNF",CONCATENATE(RANK(rounds_cum_time[[#This Row],[1]],rounds_cum_time[1],1),"."))</f>
        <v>62.</v>
      </c>
      <c r="K39" s="11" t="str">
        <f>IF(ISBLANK(laps_times[[#This Row],[2]]),"DNF",CONCATENATE(RANK(rounds_cum_time[[#This Row],[2]],rounds_cum_time[2],1),"."))</f>
        <v>58.</v>
      </c>
      <c r="L39" s="11" t="str">
        <f>IF(ISBLANK(laps_times[[#This Row],[3]]),"DNF",CONCATENATE(RANK(rounds_cum_time[[#This Row],[3]],rounds_cum_time[3],1),"."))</f>
        <v>57.</v>
      </c>
      <c r="M39" s="11" t="str">
        <f>IF(ISBLANK(laps_times[[#This Row],[4]]),"DNF",CONCATENATE(RANK(rounds_cum_time[[#This Row],[4]],rounds_cum_time[4],1),"."))</f>
        <v>54.</v>
      </c>
      <c r="N39" s="11" t="str">
        <f>IF(ISBLANK(laps_times[[#This Row],[5]]),"DNF",CONCATENATE(RANK(rounds_cum_time[[#This Row],[5]],rounds_cum_time[5],1),"."))</f>
        <v>52.</v>
      </c>
      <c r="O39" s="11" t="str">
        <f>IF(ISBLANK(laps_times[[#This Row],[6]]),"DNF",CONCATENATE(RANK(rounds_cum_time[[#This Row],[6]],rounds_cum_time[6],1),"."))</f>
        <v>51.</v>
      </c>
      <c r="P39" s="11" t="str">
        <f>IF(ISBLANK(laps_times[[#This Row],[7]]),"DNF",CONCATENATE(RANK(rounds_cum_time[[#This Row],[7]],rounds_cum_time[7],1),"."))</f>
        <v>53.</v>
      </c>
      <c r="Q39" s="11" t="str">
        <f>IF(ISBLANK(laps_times[[#This Row],[8]]),"DNF",CONCATENATE(RANK(rounds_cum_time[[#This Row],[8]],rounds_cum_time[8],1),"."))</f>
        <v>51.</v>
      </c>
      <c r="R39" s="11" t="str">
        <f>IF(ISBLANK(laps_times[[#This Row],[9]]),"DNF",CONCATENATE(RANK(rounds_cum_time[[#This Row],[9]],rounds_cum_time[9],1),"."))</f>
        <v>49.</v>
      </c>
      <c r="S39" s="11" t="str">
        <f>IF(ISBLANK(laps_times[[#This Row],[10]]),"DNF",CONCATENATE(RANK(rounds_cum_time[[#This Row],[10]],rounds_cum_time[10],1),"."))</f>
        <v>48.</v>
      </c>
      <c r="T39" s="11" t="str">
        <f>IF(ISBLANK(laps_times[[#This Row],[11]]),"DNF",CONCATENATE(RANK(rounds_cum_time[[#This Row],[11]],rounds_cum_time[11],1),"."))</f>
        <v>49.</v>
      </c>
      <c r="U39" s="11" t="str">
        <f>IF(ISBLANK(laps_times[[#This Row],[12]]),"DNF",CONCATENATE(RANK(rounds_cum_time[[#This Row],[12]],rounds_cum_time[12],1),"."))</f>
        <v>48.</v>
      </c>
      <c r="V39" s="11" t="str">
        <f>IF(ISBLANK(laps_times[[#This Row],[13]]),"DNF",CONCATENATE(RANK(rounds_cum_time[[#This Row],[13]],rounds_cum_time[13],1),"."))</f>
        <v>48.</v>
      </c>
      <c r="W39" s="11" t="str">
        <f>IF(ISBLANK(laps_times[[#This Row],[14]]),"DNF",CONCATENATE(RANK(rounds_cum_time[[#This Row],[14]],rounds_cum_time[14],1),"."))</f>
        <v>49.</v>
      </c>
      <c r="X39" s="11" t="str">
        <f>IF(ISBLANK(laps_times[[#This Row],[15]]),"DNF",CONCATENATE(RANK(rounds_cum_time[[#This Row],[15]],rounds_cum_time[15],1),"."))</f>
        <v>48.</v>
      </c>
      <c r="Y39" s="11" t="str">
        <f>IF(ISBLANK(laps_times[[#This Row],[16]]),"DNF",CONCATENATE(RANK(rounds_cum_time[[#This Row],[16]],rounds_cum_time[16],1),"."))</f>
        <v>48.</v>
      </c>
      <c r="Z39" s="11" t="str">
        <f>IF(ISBLANK(laps_times[[#This Row],[17]]),"DNF",CONCATENATE(RANK(rounds_cum_time[[#This Row],[17]],rounds_cum_time[17],1),"."))</f>
        <v>47.</v>
      </c>
      <c r="AA39" s="11" t="str">
        <f>IF(ISBLANK(laps_times[[#This Row],[18]]),"DNF",CONCATENATE(RANK(rounds_cum_time[[#This Row],[18]],rounds_cum_time[18],1),"."))</f>
        <v>48.</v>
      </c>
      <c r="AB39" s="11" t="str">
        <f>IF(ISBLANK(laps_times[[#This Row],[19]]),"DNF",CONCATENATE(RANK(rounds_cum_time[[#This Row],[19]],rounds_cum_time[19],1),"."))</f>
        <v>49.</v>
      </c>
      <c r="AC39" s="11" t="str">
        <f>IF(ISBLANK(laps_times[[#This Row],[20]]),"DNF",CONCATENATE(RANK(rounds_cum_time[[#This Row],[20]],rounds_cum_time[20],1),"."))</f>
        <v>49.</v>
      </c>
      <c r="AD39" s="11" t="str">
        <f>IF(ISBLANK(laps_times[[#This Row],[21]]),"DNF",CONCATENATE(RANK(rounds_cum_time[[#This Row],[21]],rounds_cum_time[21],1),"."))</f>
        <v>48.</v>
      </c>
      <c r="AE39" s="11" t="str">
        <f>IF(ISBLANK(laps_times[[#This Row],[22]]),"DNF",CONCATENATE(RANK(rounds_cum_time[[#This Row],[22]],rounds_cum_time[22],1),"."))</f>
        <v>49.</v>
      </c>
      <c r="AF39" s="11" t="str">
        <f>IF(ISBLANK(laps_times[[#This Row],[23]]),"DNF",CONCATENATE(RANK(rounds_cum_time[[#This Row],[23]],rounds_cum_time[23],1),"."))</f>
        <v>49.</v>
      </c>
      <c r="AG39" s="11" t="str">
        <f>IF(ISBLANK(laps_times[[#This Row],[24]]),"DNF",CONCATENATE(RANK(rounds_cum_time[[#This Row],[24]],rounds_cum_time[24],1),"."))</f>
        <v>49.</v>
      </c>
      <c r="AH39" s="11" t="str">
        <f>IF(ISBLANK(laps_times[[#This Row],[25]]),"DNF",CONCATENATE(RANK(rounds_cum_time[[#This Row],[25]],rounds_cum_time[25],1),"."))</f>
        <v>49.</v>
      </c>
      <c r="AI39" s="11" t="str">
        <f>IF(ISBLANK(laps_times[[#This Row],[26]]),"DNF",CONCATENATE(RANK(rounds_cum_time[[#This Row],[26]],rounds_cum_time[26],1),"."))</f>
        <v>47.</v>
      </c>
      <c r="AJ39" s="11" t="str">
        <f>IF(ISBLANK(laps_times[[#This Row],[27]]),"DNF",CONCATENATE(RANK(rounds_cum_time[[#This Row],[27]],rounds_cum_time[27],1),"."))</f>
        <v>47.</v>
      </c>
      <c r="AK39" s="11" t="str">
        <f>IF(ISBLANK(laps_times[[#This Row],[28]]),"DNF",CONCATENATE(RANK(rounds_cum_time[[#This Row],[28]],rounds_cum_time[28],1),"."))</f>
        <v>47.</v>
      </c>
      <c r="AL39" s="11" t="str">
        <f>IF(ISBLANK(laps_times[[#This Row],[29]]),"DNF",CONCATENATE(RANK(rounds_cum_time[[#This Row],[29]],rounds_cum_time[29],1),"."))</f>
        <v>47.</v>
      </c>
      <c r="AM39" s="11" t="str">
        <f>IF(ISBLANK(laps_times[[#This Row],[30]]),"DNF",CONCATENATE(RANK(rounds_cum_time[[#This Row],[30]],rounds_cum_time[30],1),"."))</f>
        <v>47.</v>
      </c>
      <c r="AN39" s="11" t="str">
        <f>IF(ISBLANK(laps_times[[#This Row],[31]]),"DNF",CONCATENATE(RANK(rounds_cum_time[[#This Row],[31]],rounds_cum_time[31],1),"."))</f>
        <v>45.</v>
      </c>
      <c r="AO39" s="11" t="str">
        <f>IF(ISBLANK(laps_times[[#This Row],[32]]),"DNF",CONCATENATE(RANK(rounds_cum_time[[#This Row],[32]],rounds_cum_time[32],1),"."))</f>
        <v>45.</v>
      </c>
      <c r="AP39" s="11" t="str">
        <f>IF(ISBLANK(laps_times[[#This Row],[33]]),"DNF",CONCATENATE(RANK(rounds_cum_time[[#This Row],[33]],rounds_cum_time[33],1),"."))</f>
        <v>45.</v>
      </c>
      <c r="AQ39" s="11" t="str">
        <f>IF(ISBLANK(laps_times[[#This Row],[34]]),"DNF",CONCATENATE(RANK(rounds_cum_time[[#This Row],[34]],rounds_cum_time[34],1),"."))</f>
        <v>45.</v>
      </c>
      <c r="AR39" s="11" t="str">
        <f>IF(ISBLANK(laps_times[[#This Row],[35]]),"DNF",CONCATENATE(RANK(rounds_cum_time[[#This Row],[35]],rounds_cum_time[35],1),"."))</f>
        <v>44.</v>
      </c>
      <c r="AS39" s="11" t="str">
        <f>IF(ISBLANK(laps_times[[#This Row],[36]]),"DNF",CONCATENATE(RANK(rounds_cum_time[[#This Row],[36]],rounds_cum_time[36],1),"."))</f>
        <v>44.</v>
      </c>
      <c r="AT39" s="11" t="str">
        <f>IF(ISBLANK(laps_times[[#This Row],[37]]),"DNF",CONCATENATE(RANK(rounds_cum_time[[#This Row],[37]],rounds_cum_time[37],1),"."))</f>
        <v>43.</v>
      </c>
      <c r="AU39" s="11" t="str">
        <f>IF(ISBLANK(laps_times[[#This Row],[38]]),"DNF",CONCATENATE(RANK(rounds_cum_time[[#This Row],[38]],rounds_cum_time[38],1),"."))</f>
        <v>43.</v>
      </c>
      <c r="AV39" s="11" t="str">
        <f>IF(ISBLANK(laps_times[[#This Row],[39]]),"DNF",CONCATENATE(RANK(rounds_cum_time[[#This Row],[39]],rounds_cum_time[39],1),"."))</f>
        <v>43.</v>
      </c>
      <c r="AW39" s="11" t="str">
        <f>IF(ISBLANK(laps_times[[#This Row],[40]]),"DNF",CONCATENATE(RANK(rounds_cum_time[[#This Row],[40]],rounds_cum_time[40],1),"."))</f>
        <v>43.</v>
      </c>
      <c r="AX39" s="11" t="str">
        <f>IF(ISBLANK(laps_times[[#This Row],[41]]),"DNF",CONCATENATE(RANK(rounds_cum_time[[#This Row],[41]],rounds_cum_time[41],1),"."))</f>
        <v>42.</v>
      </c>
      <c r="AY39" s="11" t="str">
        <f>IF(ISBLANK(laps_times[[#This Row],[42]]),"DNF",CONCATENATE(RANK(rounds_cum_time[[#This Row],[42]],rounds_cum_time[42],1),"."))</f>
        <v>42.</v>
      </c>
      <c r="AZ39" s="11" t="str">
        <f>IF(ISBLANK(laps_times[[#This Row],[43]]),"DNF",CONCATENATE(RANK(rounds_cum_time[[#This Row],[43]],rounds_cum_time[43],1),"."))</f>
        <v>41.</v>
      </c>
      <c r="BA39" s="11" t="str">
        <f>IF(ISBLANK(laps_times[[#This Row],[44]]),"DNF",CONCATENATE(RANK(rounds_cum_time[[#This Row],[44]],rounds_cum_time[44],1),"."))</f>
        <v>40.</v>
      </c>
      <c r="BB39" s="11" t="str">
        <f>IF(ISBLANK(laps_times[[#This Row],[45]]),"DNF",CONCATENATE(RANK(rounds_cum_time[[#This Row],[45]],rounds_cum_time[45],1),"."))</f>
        <v>39.</v>
      </c>
      <c r="BC39" s="11" t="str">
        <f>IF(ISBLANK(laps_times[[#This Row],[46]]),"DNF",CONCATENATE(RANK(rounds_cum_time[[#This Row],[46]],rounds_cum_time[46],1),"."))</f>
        <v>39.</v>
      </c>
      <c r="BD39" s="11" t="str">
        <f>IF(ISBLANK(laps_times[[#This Row],[47]]),"DNF",CONCATENATE(RANK(rounds_cum_time[[#This Row],[47]],rounds_cum_time[47],1),"."))</f>
        <v>38.</v>
      </c>
      <c r="BE39" s="11" t="str">
        <f>IF(ISBLANK(laps_times[[#This Row],[48]]),"DNF",CONCATENATE(RANK(rounds_cum_time[[#This Row],[48]],rounds_cum_time[48],1),"."))</f>
        <v>37.</v>
      </c>
      <c r="BF39" s="11" t="str">
        <f>IF(ISBLANK(laps_times[[#This Row],[49]]),"DNF",CONCATENATE(RANK(rounds_cum_time[[#This Row],[49]],rounds_cum_time[49],1),"."))</f>
        <v>35.</v>
      </c>
      <c r="BG39" s="11" t="str">
        <f>IF(ISBLANK(laps_times[[#This Row],[50]]),"DNF",CONCATENATE(RANK(rounds_cum_time[[#This Row],[50]],rounds_cum_time[50],1),"."))</f>
        <v>35.</v>
      </c>
      <c r="BH39" s="11" t="str">
        <f>IF(ISBLANK(laps_times[[#This Row],[51]]),"DNF",CONCATENATE(RANK(rounds_cum_time[[#This Row],[51]],rounds_cum_time[51],1),"."))</f>
        <v>34.</v>
      </c>
      <c r="BI39" s="11" t="str">
        <f>IF(ISBLANK(laps_times[[#This Row],[52]]),"DNF",CONCATENATE(RANK(rounds_cum_time[[#This Row],[52]],rounds_cum_time[52],1),"."))</f>
        <v>34.</v>
      </c>
      <c r="BJ39" s="11" t="str">
        <f>IF(ISBLANK(laps_times[[#This Row],[53]]),"DNF",CONCATENATE(RANK(rounds_cum_time[[#This Row],[53]],rounds_cum_time[53],1),"."))</f>
        <v>34.</v>
      </c>
      <c r="BK39" s="11" t="str">
        <f>IF(ISBLANK(laps_times[[#This Row],[54]]),"DNF",CONCATENATE(RANK(rounds_cum_time[[#This Row],[54]],rounds_cum_time[54],1),"."))</f>
        <v>34.</v>
      </c>
      <c r="BL39" s="11" t="str">
        <f>IF(ISBLANK(laps_times[[#This Row],[55]]),"DNF",CONCATENATE(RANK(rounds_cum_time[[#This Row],[55]],rounds_cum_time[55],1),"."))</f>
        <v>34.</v>
      </c>
      <c r="BM39" s="11" t="str">
        <f>IF(ISBLANK(laps_times[[#This Row],[56]]),"DNF",CONCATENATE(RANK(rounds_cum_time[[#This Row],[56]],rounds_cum_time[56],1),"."))</f>
        <v>34.</v>
      </c>
      <c r="BN39" s="11" t="str">
        <f>IF(ISBLANK(laps_times[[#This Row],[57]]),"DNF",CONCATENATE(RANK(rounds_cum_time[[#This Row],[57]],rounds_cum_time[57],1),"."))</f>
        <v>34.</v>
      </c>
      <c r="BO39" s="11" t="str">
        <f>IF(ISBLANK(laps_times[[#This Row],[58]]),"DNF",CONCATENATE(RANK(rounds_cum_time[[#This Row],[58]],rounds_cum_time[58],1),"."))</f>
        <v>34.</v>
      </c>
      <c r="BP39" s="11" t="str">
        <f>IF(ISBLANK(laps_times[[#This Row],[59]]),"DNF",CONCATENATE(RANK(rounds_cum_time[[#This Row],[59]],rounds_cum_time[59],1),"."))</f>
        <v>34.</v>
      </c>
      <c r="BQ39" s="11" t="str">
        <f>IF(ISBLANK(laps_times[[#This Row],[60]]),"DNF",CONCATENATE(RANK(rounds_cum_time[[#This Row],[60]],rounds_cum_time[60],1),"."))</f>
        <v>34.</v>
      </c>
      <c r="BR39" s="11" t="str">
        <f>IF(ISBLANK(laps_times[[#This Row],[61]]),"DNF",CONCATENATE(RANK(rounds_cum_time[[#This Row],[61]],rounds_cum_time[61],1),"."))</f>
        <v>34.</v>
      </c>
      <c r="BS39" s="11" t="str">
        <f>IF(ISBLANK(laps_times[[#This Row],[62]]),"DNF",CONCATENATE(RANK(rounds_cum_time[[#This Row],[62]],rounds_cum_time[62],1),"."))</f>
        <v>34.</v>
      </c>
      <c r="BT39" s="11" t="str">
        <f>IF(ISBLANK(laps_times[[#This Row],[63]]),"DNF",CONCATENATE(RANK(rounds_cum_time[[#This Row],[63]],rounds_cum_time[63],1),"."))</f>
        <v>34.</v>
      </c>
    </row>
    <row r="40" spans="2:72" x14ac:dyDescent="0.2">
      <c r="B40" s="5">
        <v>35</v>
      </c>
      <c r="C40" s="20">
        <v>122</v>
      </c>
      <c r="D40" s="1" t="s">
        <v>63</v>
      </c>
      <c r="E40" s="3">
        <v>1952</v>
      </c>
      <c r="F40" s="3" t="s">
        <v>64</v>
      </c>
      <c r="G40" s="3">
        <v>1</v>
      </c>
      <c r="H40" s="1" t="s">
        <v>65</v>
      </c>
      <c r="I40" s="7">
        <v>0.14195347222222224</v>
      </c>
      <c r="J40" s="11" t="str">
        <f>IF(ISBLANK(laps_times[[#This Row],[1]]),"DNF",CONCATENATE(RANK(rounds_cum_time[[#This Row],[1]],rounds_cum_time[1],1),"."))</f>
        <v>30.</v>
      </c>
      <c r="K40" s="11" t="str">
        <f>IF(ISBLANK(laps_times[[#This Row],[2]]),"DNF",CONCATENATE(RANK(rounds_cum_time[[#This Row],[2]],rounds_cum_time[2],1),"."))</f>
        <v>33.</v>
      </c>
      <c r="L40" s="11" t="str">
        <f>IF(ISBLANK(laps_times[[#This Row],[3]]),"DNF",CONCATENATE(RANK(rounds_cum_time[[#This Row],[3]],rounds_cum_time[3],1),"."))</f>
        <v>32.</v>
      </c>
      <c r="M40" s="11" t="str">
        <f>IF(ISBLANK(laps_times[[#This Row],[4]]),"DNF",CONCATENATE(RANK(rounds_cum_time[[#This Row],[4]],rounds_cum_time[4],1),"."))</f>
        <v>32.</v>
      </c>
      <c r="N40" s="11" t="str">
        <f>IF(ISBLANK(laps_times[[#This Row],[5]]),"DNF",CONCATENATE(RANK(rounds_cum_time[[#This Row],[5]],rounds_cum_time[5],1),"."))</f>
        <v>32.</v>
      </c>
      <c r="O40" s="11" t="str">
        <f>IF(ISBLANK(laps_times[[#This Row],[6]]),"DNF",CONCATENATE(RANK(rounds_cum_time[[#This Row],[6]],rounds_cum_time[6],1),"."))</f>
        <v>36.</v>
      </c>
      <c r="P40" s="11" t="str">
        <f>IF(ISBLANK(laps_times[[#This Row],[7]]),"DNF",CONCATENATE(RANK(rounds_cum_time[[#This Row],[7]],rounds_cum_time[7],1),"."))</f>
        <v>35.</v>
      </c>
      <c r="Q40" s="11" t="str">
        <f>IF(ISBLANK(laps_times[[#This Row],[8]]),"DNF",CONCATENATE(RANK(rounds_cum_time[[#This Row],[8]],rounds_cum_time[8],1),"."))</f>
        <v>33.</v>
      </c>
      <c r="R40" s="11" t="str">
        <f>IF(ISBLANK(laps_times[[#This Row],[9]]),"DNF",CONCATENATE(RANK(rounds_cum_time[[#This Row],[9]],rounds_cum_time[9],1),"."))</f>
        <v>33.</v>
      </c>
      <c r="S40" s="11" t="str">
        <f>IF(ISBLANK(laps_times[[#This Row],[10]]),"DNF",CONCATENATE(RANK(rounds_cum_time[[#This Row],[10]],rounds_cum_time[10],1),"."))</f>
        <v>34.</v>
      </c>
      <c r="T40" s="11" t="str">
        <f>IF(ISBLANK(laps_times[[#This Row],[11]]),"DNF",CONCATENATE(RANK(rounds_cum_time[[#This Row],[11]],rounds_cum_time[11],1),"."))</f>
        <v>33.</v>
      </c>
      <c r="U40" s="11" t="str">
        <f>IF(ISBLANK(laps_times[[#This Row],[12]]),"DNF",CONCATENATE(RANK(rounds_cum_time[[#This Row],[12]],rounds_cum_time[12],1),"."))</f>
        <v>34.</v>
      </c>
      <c r="V40" s="11" t="str">
        <f>IF(ISBLANK(laps_times[[#This Row],[13]]),"DNF",CONCATENATE(RANK(rounds_cum_time[[#This Row],[13]],rounds_cum_time[13],1),"."))</f>
        <v>34.</v>
      </c>
      <c r="W40" s="11" t="str">
        <f>IF(ISBLANK(laps_times[[#This Row],[14]]),"DNF",CONCATENATE(RANK(rounds_cum_time[[#This Row],[14]],rounds_cum_time[14],1),"."))</f>
        <v>34.</v>
      </c>
      <c r="X40" s="11" t="str">
        <f>IF(ISBLANK(laps_times[[#This Row],[15]]),"DNF",CONCATENATE(RANK(rounds_cum_time[[#This Row],[15]],rounds_cum_time[15],1),"."))</f>
        <v>33.</v>
      </c>
      <c r="Y40" s="11" t="str">
        <f>IF(ISBLANK(laps_times[[#This Row],[16]]),"DNF",CONCATENATE(RANK(rounds_cum_time[[#This Row],[16]],rounds_cum_time[16],1),"."))</f>
        <v>34.</v>
      </c>
      <c r="Z40" s="11" t="str">
        <f>IF(ISBLANK(laps_times[[#This Row],[17]]),"DNF",CONCATENATE(RANK(rounds_cum_time[[#This Row],[17]],rounds_cum_time[17],1),"."))</f>
        <v>33.</v>
      </c>
      <c r="AA40" s="11" t="str">
        <f>IF(ISBLANK(laps_times[[#This Row],[18]]),"DNF",CONCATENATE(RANK(rounds_cum_time[[#This Row],[18]],rounds_cum_time[18],1),"."))</f>
        <v>35.</v>
      </c>
      <c r="AB40" s="11" t="str">
        <f>IF(ISBLANK(laps_times[[#This Row],[19]]),"DNF",CONCATENATE(RANK(rounds_cum_time[[#This Row],[19]],rounds_cum_time[19],1),"."))</f>
        <v>37.</v>
      </c>
      <c r="AC40" s="11" t="str">
        <f>IF(ISBLANK(laps_times[[#This Row],[20]]),"DNF",CONCATENATE(RANK(rounds_cum_time[[#This Row],[20]],rounds_cum_time[20],1),"."))</f>
        <v>37.</v>
      </c>
      <c r="AD40" s="11" t="str">
        <f>IF(ISBLANK(laps_times[[#This Row],[21]]),"DNF",CONCATENATE(RANK(rounds_cum_time[[#This Row],[21]],rounds_cum_time[21],1),"."))</f>
        <v>37.</v>
      </c>
      <c r="AE40" s="11" t="str">
        <f>IF(ISBLANK(laps_times[[#This Row],[22]]),"DNF",CONCATENATE(RANK(rounds_cum_time[[#This Row],[22]],rounds_cum_time[22],1),"."))</f>
        <v>37.</v>
      </c>
      <c r="AF40" s="11" t="str">
        <f>IF(ISBLANK(laps_times[[#This Row],[23]]),"DNF",CONCATENATE(RANK(rounds_cum_time[[#This Row],[23]],rounds_cum_time[23],1),"."))</f>
        <v>37.</v>
      </c>
      <c r="AG40" s="11" t="str">
        <f>IF(ISBLANK(laps_times[[#This Row],[24]]),"DNF",CONCATENATE(RANK(rounds_cum_time[[#This Row],[24]],rounds_cum_time[24],1),"."))</f>
        <v>37.</v>
      </c>
      <c r="AH40" s="11" t="str">
        <f>IF(ISBLANK(laps_times[[#This Row],[25]]),"DNF",CONCATENATE(RANK(rounds_cum_time[[#This Row],[25]],rounds_cum_time[25],1),"."))</f>
        <v>38.</v>
      </c>
      <c r="AI40" s="11" t="str">
        <f>IF(ISBLANK(laps_times[[#This Row],[26]]),"DNF",CONCATENATE(RANK(rounds_cum_time[[#This Row],[26]],rounds_cum_time[26],1),"."))</f>
        <v>38.</v>
      </c>
      <c r="AJ40" s="11" t="str">
        <f>IF(ISBLANK(laps_times[[#This Row],[27]]),"DNF",CONCATENATE(RANK(rounds_cum_time[[#This Row],[27]],rounds_cum_time[27],1),"."))</f>
        <v>38.</v>
      </c>
      <c r="AK40" s="11" t="str">
        <f>IF(ISBLANK(laps_times[[#This Row],[28]]),"DNF",CONCATENATE(RANK(rounds_cum_time[[#This Row],[28]],rounds_cum_time[28],1),"."))</f>
        <v>38.</v>
      </c>
      <c r="AL40" s="11" t="str">
        <f>IF(ISBLANK(laps_times[[#This Row],[29]]),"DNF",CONCATENATE(RANK(rounds_cum_time[[#This Row],[29]],rounds_cum_time[29],1),"."))</f>
        <v>40.</v>
      </c>
      <c r="AM40" s="11" t="str">
        <f>IF(ISBLANK(laps_times[[#This Row],[30]]),"DNF",CONCATENATE(RANK(rounds_cum_time[[#This Row],[30]],rounds_cum_time[30],1),"."))</f>
        <v>40.</v>
      </c>
      <c r="AN40" s="11" t="str">
        <f>IF(ISBLANK(laps_times[[#This Row],[31]]),"DNF",CONCATENATE(RANK(rounds_cum_time[[#This Row],[31]],rounds_cum_time[31],1),"."))</f>
        <v>42.</v>
      </c>
      <c r="AO40" s="11" t="str">
        <f>IF(ISBLANK(laps_times[[#This Row],[32]]),"DNF",CONCATENATE(RANK(rounds_cum_time[[#This Row],[32]],rounds_cum_time[32],1),"."))</f>
        <v>41.</v>
      </c>
      <c r="AP40" s="11" t="str">
        <f>IF(ISBLANK(laps_times[[#This Row],[33]]),"DNF",CONCATENATE(RANK(rounds_cum_time[[#This Row],[33]],rounds_cum_time[33],1),"."))</f>
        <v>41.</v>
      </c>
      <c r="AQ40" s="11" t="str">
        <f>IF(ISBLANK(laps_times[[#This Row],[34]]),"DNF",CONCATENATE(RANK(rounds_cum_time[[#This Row],[34]],rounds_cum_time[34],1),"."))</f>
        <v>41.</v>
      </c>
      <c r="AR40" s="11" t="str">
        <f>IF(ISBLANK(laps_times[[#This Row],[35]]),"DNF",CONCATENATE(RANK(rounds_cum_time[[#This Row],[35]],rounds_cum_time[35],1),"."))</f>
        <v>41.</v>
      </c>
      <c r="AS40" s="11" t="str">
        <f>IF(ISBLANK(laps_times[[#This Row],[36]]),"DNF",CONCATENATE(RANK(rounds_cum_time[[#This Row],[36]],rounds_cum_time[36],1),"."))</f>
        <v>41.</v>
      </c>
      <c r="AT40" s="11" t="str">
        <f>IF(ISBLANK(laps_times[[#This Row],[37]]),"DNF",CONCATENATE(RANK(rounds_cum_time[[#This Row],[37]],rounds_cum_time[37],1),"."))</f>
        <v>42.</v>
      </c>
      <c r="AU40" s="11" t="str">
        <f>IF(ISBLANK(laps_times[[#This Row],[38]]),"DNF",CONCATENATE(RANK(rounds_cum_time[[#This Row],[38]],rounds_cum_time[38],1),"."))</f>
        <v>42.</v>
      </c>
      <c r="AV40" s="11" t="str">
        <f>IF(ISBLANK(laps_times[[#This Row],[39]]),"DNF",CONCATENATE(RANK(rounds_cum_time[[#This Row],[39]],rounds_cum_time[39],1),"."))</f>
        <v>42.</v>
      </c>
      <c r="AW40" s="11" t="str">
        <f>IF(ISBLANK(laps_times[[#This Row],[40]]),"DNF",CONCATENATE(RANK(rounds_cum_time[[#This Row],[40]],rounds_cum_time[40],1),"."))</f>
        <v>42.</v>
      </c>
      <c r="AX40" s="11" t="str">
        <f>IF(ISBLANK(laps_times[[#This Row],[41]]),"DNF",CONCATENATE(RANK(rounds_cum_time[[#This Row],[41]],rounds_cum_time[41],1),"."))</f>
        <v>43.</v>
      </c>
      <c r="AY40" s="11" t="str">
        <f>IF(ISBLANK(laps_times[[#This Row],[42]]),"DNF",CONCATENATE(RANK(rounds_cum_time[[#This Row],[42]],rounds_cum_time[42],1),"."))</f>
        <v>43.</v>
      </c>
      <c r="AZ40" s="11" t="str">
        <f>IF(ISBLANK(laps_times[[#This Row],[43]]),"DNF",CONCATENATE(RANK(rounds_cum_time[[#This Row],[43]],rounds_cum_time[43],1),"."))</f>
        <v>43.</v>
      </c>
      <c r="BA40" s="11" t="str">
        <f>IF(ISBLANK(laps_times[[#This Row],[44]]),"DNF",CONCATENATE(RANK(rounds_cum_time[[#This Row],[44]],rounds_cum_time[44],1),"."))</f>
        <v>43.</v>
      </c>
      <c r="BB40" s="11" t="str">
        <f>IF(ISBLANK(laps_times[[#This Row],[45]]),"DNF",CONCATENATE(RANK(rounds_cum_time[[#This Row],[45]],rounds_cum_time[45],1),"."))</f>
        <v>43.</v>
      </c>
      <c r="BC40" s="11" t="str">
        <f>IF(ISBLANK(laps_times[[#This Row],[46]]),"DNF",CONCATENATE(RANK(rounds_cum_time[[#This Row],[46]],rounds_cum_time[46],1),"."))</f>
        <v>42.</v>
      </c>
      <c r="BD40" s="11" t="str">
        <f>IF(ISBLANK(laps_times[[#This Row],[47]]),"DNF",CONCATENATE(RANK(rounds_cum_time[[#This Row],[47]],rounds_cum_time[47],1),"."))</f>
        <v>42.</v>
      </c>
      <c r="BE40" s="11" t="str">
        <f>IF(ISBLANK(laps_times[[#This Row],[48]]),"DNF",CONCATENATE(RANK(rounds_cum_time[[#This Row],[48]],rounds_cum_time[48],1),"."))</f>
        <v>42.</v>
      </c>
      <c r="BF40" s="11" t="str">
        <f>IF(ISBLANK(laps_times[[#This Row],[49]]),"DNF",CONCATENATE(RANK(rounds_cum_time[[#This Row],[49]],rounds_cum_time[49],1),"."))</f>
        <v>41.</v>
      </c>
      <c r="BG40" s="11" t="str">
        <f>IF(ISBLANK(laps_times[[#This Row],[50]]),"DNF",CONCATENATE(RANK(rounds_cum_time[[#This Row],[50]],rounds_cum_time[50],1),"."))</f>
        <v>39.</v>
      </c>
      <c r="BH40" s="11" t="str">
        <f>IF(ISBLANK(laps_times[[#This Row],[51]]),"DNF",CONCATENATE(RANK(rounds_cum_time[[#This Row],[51]],rounds_cum_time[51],1),"."))</f>
        <v>40.</v>
      </c>
      <c r="BI40" s="11" t="str">
        <f>IF(ISBLANK(laps_times[[#This Row],[52]]),"DNF",CONCATENATE(RANK(rounds_cum_time[[#This Row],[52]],rounds_cum_time[52],1),"."))</f>
        <v>40.</v>
      </c>
      <c r="BJ40" s="11" t="str">
        <f>IF(ISBLANK(laps_times[[#This Row],[53]]),"DNF",CONCATENATE(RANK(rounds_cum_time[[#This Row],[53]],rounds_cum_time[53],1),"."))</f>
        <v>40.</v>
      </c>
      <c r="BK40" s="11" t="str">
        <f>IF(ISBLANK(laps_times[[#This Row],[54]]),"DNF",CONCATENATE(RANK(rounds_cum_time[[#This Row],[54]],rounds_cum_time[54],1),"."))</f>
        <v>38.</v>
      </c>
      <c r="BL40" s="11" t="str">
        <f>IF(ISBLANK(laps_times[[#This Row],[55]]),"DNF",CONCATENATE(RANK(rounds_cum_time[[#This Row],[55]],rounds_cum_time[55],1),"."))</f>
        <v>38.</v>
      </c>
      <c r="BM40" s="11" t="str">
        <f>IF(ISBLANK(laps_times[[#This Row],[56]]),"DNF",CONCATENATE(RANK(rounds_cum_time[[#This Row],[56]],rounds_cum_time[56],1),"."))</f>
        <v>38.</v>
      </c>
      <c r="BN40" s="11" t="str">
        <f>IF(ISBLANK(laps_times[[#This Row],[57]]),"DNF",CONCATENATE(RANK(rounds_cum_time[[#This Row],[57]],rounds_cum_time[57],1),"."))</f>
        <v>37.</v>
      </c>
      <c r="BO40" s="11" t="str">
        <f>IF(ISBLANK(laps_times[[#This Row],[58]]),"DNF",CONCATENATE(RANK(rounds_cum_time[[#This Row],[58]],rounds_cum_time[58],1),"."))</f>
        <v>37.</v>
      </c>
      <c r="BP40" s="11" t="str">
        <f>IF(ISBLANK(laps_times[[#This Row],[59]]),"DNF",CONCATENATE(RANK(rounds_cum_time[[#This Row],[59]],rounds_cum_time[59],1),"."))</f>
        <v>35.</v>
      </c>
      <c r="BQ40" s="11" t="str">
        <f>IF(ISBLANK(laps_times[[#This Row],[60]]),"DNF",CONCATENATE(RANK(rounds_cum_time[[#This Row],[60]],rounds_cum_time[60],1),"."))</f>
        <v>35.</v>
      </c>
      <c r="BR40" s="11" t="str">
        <f>IF(ISBLANK(laps_times[[#This Row],[61]]),"DNF",CONCATENATE(RANK(rounds_cum_time[[#This Row],[61]],rounds_cum_time[61],1),"."))</f>
        <v>35.</v>
      </c>
      <c r="BS40" s="11" t="str">
        <f>IF(ISBLANK(laps_times[[#This Row],[62]]),"DNF",CONCATENATE(RANK(rounds_cum_time[[#This Row],[62]],rounds_cum_time[62],1),"."))</f>
        <v>35.</v>
      </c>
      <c r="BT40" s="11" t="str">
        <f>IF(ISBLANK(laps_times[[#This Row],[63]]),"DNF",CONCATENATE(RANK(rounds_cum_time[[#This Row],[63]],rounds_cum_time[63],1),"."))</f>
        <v>35.</v>
      </c>
    </row>
    <row r="41" spans="2:72" x14ac:dyDescent="0.2">
      <c r="B41" s="5">
        <v>36</v>
      </c>
      <c r="C41" s="20">
        <v>24</v>
      </c>
      <c r="D41" s="1" t="s">
        <v>66</v>
      </c>
      <c r="E41" s="3">
        <v>1951</v>
      </c>
      <c r="F41" s="3" t="s">
        <v>64</v>
      </c>
      <c r="G41" s="3">
        <v>2</v>
      </c>
      <c r="H41" s="1" t="s">
        <v>67</v>
      </c>
      <c r="I41" s="7">
        <v>0.14269814814814816</v>
      </c>
      <c r="J41" s="11" t="str">
        <f>IF(ISBLANK(laps_times[[#This Row],[1]]),"DNF",CONCATENATE(RANK(rounds_cum_time[[#This Row],[1]],rounds_cum_time[1],1),"."))</f>
        <v>29.</v>
      </c>
      <c r="K41" s="11" t="str">
        <f>IF(ISBLANK(laps_times[[#This Row],[2]]),"DNF",CONCATENATE(RANK(rounds_cum_time[[#This Row],[2]],rounds_cum_time[2],1),"."))</f>
        <v>28.</v>
      </c>
      <c r="L41" s="11" t="str">
        <f>IF(ISBLANK(laps_times[[#This Row],[3]]),"DNF",CONCATENATE(RANK(rounds_cum_time[[#This Row],[3]],rounds_cum_time[3],1),"."))</f>
        <v>27.</v>
      </c>
      <c r="M41" s="11" t="str">
        <f>IF(ISBLANK(laps_times[[#This Row],[4]]),"DNF",CONCATENATE(RANK(rounds_cum_time[[#This Row],[4]],rounds_cum_time[4],1),"."))</f>
        <v>27.</v>
      </c>
      <c r="N41" s="11" t="str">
        <f>IF(ISBLANK(laps_times[[#This Row],[5]]),"DNF",CONCATENATE(RANK(rounds_cum_time[[#This Row],[5]],rounds_cum_time[5],1),"."))</f>
        <v>27.</v>
      </c>
      <c r="O41" s="11" t="str">
        <f>IF(ISBLANK(laps_times[[#This Row],[6]]),"DNF",CONCATENATE(RANK(rounds_cum_time[[#This Row],[6]],rounds_cum_time[6],1),"."))</f>
        <v>27.</v>
      </c>
      <c r="P41" s="11" t="str">
        <f>IF(ISBLANK(laps_times[[#This Row],[7]]),"DNF",CONCATENATE(RANK(rounds_cum_time[[#This Row],[7]],rounds_cum_time[7],1),"."))</f>
        <v>26.</v>
      </c>
      <c r="Q41" s="11" t="str">
        <f>IF(ISBLANK(laps_times[[#This Row],[8]]),"DNF",CONCATENATE(RANK(rounds_cum_time[[#This Row],[8]],rounds_cum_time[8],1),"."))</f>
        <v>26.</v>
      </c>
      <c r="R41" s="11" t="str">
        <f>IF(ISBLANK(laps_times[[#This Row],[9]]),"DNF",CONCATENATE(RANK(rounds_cum_time[[#This Row],[9]],rounds_cum_time[9],1),"."))</f>
        <v>26.</v>
      </c>
      <c r="S41" s="11" t="str">
        <f>IF(ISBLANK(laps_times[[#This Row],[10]]),"DNF",CONCATENATE(RANK(rounds_cum_time[[#This Row],[10]],rounds_cum_time[10],1),"."))</f>
        <v>26.</v>
      </c>
      <c r="T41" s="11" t="str">
        <f>IF(ISBLANK(laps_times[[#This Row],[11]]),"DNF",CONCATENATE(RANK(rounds_cum_time[[#This Row],[11]],rounds_cum_time[11],1),"."))</f>
        <v>26.</v>
      </c>
      <c r="U41" s="11" t="str">
        <f>IF(ISBLANK(laps_times[[#This Row],[12]]),"DNF",CONCATENATE(RANK(rounds_cum_time[[#This Row],[12]],rounds_cum_time[12],1),"."))</f>
        <v>26.</v>
      </c>
      <c r="V41" s="11" t="str">
        <f>IF(ISBLANK(laps_times[[#This Row],[13]]),"DNF",CONCATENATE(RANK(rounds_cum_time[[#This Row],[13]],rounds_cum_time[13],1),"."))</f>
        <v>26.</v>
      </c>
      <c r="W41" s="11" t="str">
        <f>IF(ISBLANK(laps_times[[#This Row],[14]]),"DNF",CONCATENATE(RANK(rounds_cum_time[[#This Row],[14]],rounds_cum_time[14],1),"."))</f>
        <v>26.</v>
      </c>
      <c r="X41" s="11" t="str">
        <f>IF(ISBLANK(laps_times[[#This Row],[15]]),"DNF",CONCATENATE(RANK(rounds_cum_time[[#This Row],[15]],rounds_cum_time[15],1),"."))</f>
        <v>26.</v>
      </c>
      <c r="Y41" s="11" t="str">
        <f>IF(ISBLANK(laps_times[[#This Row],[16]]),"DNF",CONCATENATE(RANK(rounds_cum_time[[#This Row],[16]],rounds_cum_time[16],1),"."))</f>
        <v>26.</v>
      </c>
      <c r="Z41" s="11" t="str">
        <f>IF(ISBLANK(laps_times[[#This Row],[17]]),"DNF",CONCATENATE(RANK(rounds_cum_time[[#This Row],[17]],rounds_cum_time[17],1),"."))</f>
        <v>26.</v>
      </c>
      <c r="AA41" s="11" t="str">
        <f>IF(ISBLANK(laps_times[[#This Row],[18]]),"DNF",CONCATENATE(RANK(rounds_cum_time[[#This Row],[18]],rounds_cum_time[18],1),"."))</f>
        <v>26.</v>
      </c>
      <c r="AB41" s="11" t="str">
        <f>IF(ISBLANK(laps_times[[#This Row],[19]]),"DNF",CONCATENATE(RANK(rounds_cum_time[[#This Row],[19]],rounds_cum_time[19],1),"."))</f>
        <v>27.</v>
      </c>
      <c r="AC41" s="11" t="str">
        <f>IF(ISBLANK(laps_times[[#This Row],[20]]),"DNF",CONCATENATE(RANK(rounds_cum_time[[#This Row],[20]],rounds_cum_time[20],1),"."))</f>
        <v>27.</v>
      </c>
      <c r="AD41" s="11" t="str">
        <f>IF(ISBLANK(laps_times[[#This Row],[21]]),"DNF",CONCATENATE(RANK(rounds_cum_time[[#This Row],[21]],rounds_cum_time[21],1),"."))</f>
        <v>27.</v>
      </c>
      <c r="AE41" s="11" t="str">
        <f>IF(ISBLANK(laps_times[[#This Row],[22]]),"DNF",CONCATENATE(RANK(rounds_cum_time[[#This Row],[22]],rounds_cum_time[22],1),"."))</f>
        <v>28.</v>
      </c>
      <c r="AF41" s="11" t="str">
        <f>IF(ISBLANK(laps_times[[#This Row],[23]]),"DNF",CONCATENATE(RANK(rounds_cum_time[[#This Row],[23]],rounds_cum_time[23],1),"."))</f>
        <v>28.</v>
      </c>
      <c r="AG41" s="11" t="str">
        <f>IF(ISBLANK(laps_times[[#This Row],[24]]),"DNF",CONCATENATE(RANK(rounds_cum_time[[#This Row],[24]],rounds_cum_time[24],1),"."))</f>
        <v>28.</v>
      </c>
      <c r="AH41" s="11" t="str">
        <f>IF(ISBLANK(laps_times[[#This Row],[25]]),"DNF",CONCATENATE(RANK(rounds_cum_time[[#This Row],[25]],rounds_cum_time[25],1),"."))</f>
        <v>29.</v>
      </c>
      <c r="AI41" s="11" t="str">
        <f>IF(ISBLANK(laps_times[[#This Row],[26]]),"DNF",CONCATENATE(RANK(rounds_cum_time[[#This Row],[26]],rounds_cum_time[26],1),"."))</f>
        <v>30.</v>
      </c>
      <c r="AJ41" s="11" t="str">
        <f>IF(ISBLANK(laps_times[[#This Row],[27]]),"DNF",CONCATENATE(RANK(rounds_cum_time[[#This Row],[27]],rounds_cum_time[27],1),"."))</f>
        <v>30.</v>
      </c>
      <c r="AK41" s="11" t="str">
        <f>IF(ISBLANK(laps_times[[#This Row],[28]]),"DNF",CONCATENATE(RANK(rounds_cum_time[[#This Row],[28]],rounds_cum_time[28],1),"."))</f>
        <v>31.</v>
      </c>
      <c r="AL41" s="11" t="str">
        <f>IF(ISBLANK(laps_times[[#This Row],[29]]),"DNF",CONCATENATE(RANK(rounds_cum_time[[#This Row],[29]],rounds_cum_time[29],1),"."))</f>
        <v>31.</v>
      </c>
      <c r="AM41" s="11" t="str">
        <f>IF(ISBLANK(laps_times[[#This Row],[30]]),"DNF",CONCATENATE(RANK(rounds_cum_time[[#This Row],[30]],rounds_cum_time[30],1),"."))</f>
        <v>31.</v>
      </c>
      <c r="AN41" s="11" t="str">
        <f>IF(ISBLANK(laps_times[[#This Row],[31]]),"DNF",CONCATENATE(RANK(rounds_cum_time[[#This Row],[31]],rounds_cum_time[31],1),"."))</f>
        <v>30.</v>
      </c>
      <c r="AO41" s="11" t="str">
        <f>IF(ISBLANK(laps_times[[#This Row],[32]]),"DNF",CONCATENATE(RANK(rounds_cum_time[[#This Row],[32]],rounds_cum_time[32],1),"."))</f>
        <v>31.</v>
      </c>
      <c r="AP41" s="11" t="str">
        <f>IF(ISBLANK(laps_times[[#This Row],[33]]),"DNF",CONCATENATE(RANK(rounds_cum_time[[#This Row],[33]],rounds_cum_time[33],1),"."))</f>
        <v>31.</v>
      </c>
      <c r="AQ41" s="11" t="str">
        <f>IF(ISBLANK(laps_times[[#This Row],[34]]),"DNF",CONCATENATE(RANK(rounds_cum_time[[#This Row],[34]],rounds_cum_time[34],1),"."))</f>
        <v>31.</v>
      </c>
      <c r="AR41" s="11" t="str">
        <f>IF(ISBLANK(laps_times[[#This Row],[35]]),"DNF",CONCATENATE(RANK(rounds_cum_time[[#This Row],[35]],rounds_cum_time[35],1),"."))</f>
        <v>31.</v>
      </c>
      <c r="AS41" s="11" t="str">
        <f>IF(ISBLANK(laps_times[[#This Row],[36]]),"DNF",CONCATENATE(RANK(rounds_cum_time[[#This Row],[36]],rounds_cum_time[36],1),"."))</f>
        <v>32.</v>
      </c>
      <c r="AT41" s="11" t="str">
        <f>IF(ISBLANK(laps_times[[#This Row],[37]]),"DNF",CONCATENATE(RANK(rounds_cum_time[[#This Row],[37]],rounds_cum_time[37],1),"."))</f>
        <v>33.</v>
      </c>
      <c r="AU41" s="11" t="str">
        <f>IF(ISBLANK(laps_times[[#This Row],[38]]),"DNF",CONCATENATE(RANK(rounds_cum_time[[#This Row],[38]],rounds_cum_time[38],1),"."))</f>
        <v>34.</v>
      </c>
      <c r="AV41" s="11" t="str">
        <f>IF(ISBLANK(laps_times[[#This Row],[39]]),"DNF",CONCATENATE(RANK(rounds_cum_time[[#This Row],[39]],rounds_cum_time[39],1),"."))</f>
        <v>35.</v>
      </c>
      <c r="AW41" s="11" t="str">
        <f>IF(ISBLANK(laps_times[[#This Row],[40]]),"DNF",CONCATENATE(RANK(rounds_cum_time[[#This Row],[40]],rounds_cum_time[40],1),"."))</f>
        <v>36.</v>
      </c>
      <c r="AX41" s="11" t="str">
        <f>IF(ISBLANK(laps_times[[#This Row],[41]]),"DNF",CONCATENATE(RANK(rounds_cum_time[[#This Row],[41]],rounds_cum_time[41],1),"."))</f>
        <v>36.</v>
      </c>
      <c r="AY41" s="11" t="str">
        <f>IF(ISBLANK(laps_times[[#This Row],[42]]),"DNF",CONCATENATE(RANK(rounds_cum_time[[#This Row],[42]],rounds_cum_time[42],1),"."))</f>
        <v>37.</v>
      </c>
      <c r="AZ41" s="11" t="str">
        <f>IF(ISBLANK(laps_times[[#This Row],[43]]),"DNF",CONCATENATE(RANK(rounds_cum_time[[#This Row],[43]],rounds_cum_time[43],1),"."))</f>
        <v>37.</v>
      </c>
      <c r="BA41" s="11" t="str">
        <f>IF(ISBLANK(laps_times[[#This Row],[44]]),"DNF",CONCATENATE(RANK(rounds_cum_time[[#This Row],[44]],rounds_cum_time[44],1),"."))</f>
        <v>37.</v>
      </c>
      <c r="BB41" s="11" t="str">
        <f>IF(ISBLANK(laps_times[[#This Row],[45]]),"DNF",CONCATENATE(RANK(rounds_cum_time[[#This Row],[45]],rounds_cum_time[45],1),"."))</f>
        <v>36.</v>
      </c>
      <c r="BC41" s="11" t="str">
        <f>IF(ISBLANK(laps_times[[#This Row],[46]]),"DNF",CONCATENATE(RANK(rounds_cum_time[[#This Row],[46]],rounds_cum_time[46],1),"."))</f>
        <v>36.</v>
      </c>
      <c r="BD41" s="11" t="str">
        <f>IF(ISBLANK(laps_times[[#This Row],[47]]),"DNF",CONCATENATE(RANK(rounds_cum_time[[#This Row],[47]],rounds_cum_time[47],1),"."))</f>
        <v>35.</v>
      </c>
      <c r="BE41" s="11" t="str">
        <f>IF(ISBLANK(laps_times[[#This Row],[48]]),"DNF",CONCATENATE(RANK(rounds_cum_time[[#This Row],[48]],rounds_cum_time[48],1),"."))</f>
        <v>38.</v>
      </c>
      <c r="BF41" s="11" t="str">
        <f>IF(ISBLANK(laps_times[[#This Row],[49]]),"DNF",CONCATENATE(RANK(rounds_cum_time[[#This Row],[49]],rounds_cum_time[49],1),"."))</f>
        <v>36.</v>
      </c>
      <c r="BG41" s="11" t="str">
        <f>IF(ISBLANK(laps_times[[#This Row],[50]]),"DNF",CONCATENATE(RANK(rounds_cum_time[[#This Row],[50]],rounds_cum_time[50],1),"."))</f>
        <v>36.</v>
      </c>
      <c r="BH41" s="11" t="str">
        <f>IF(ISBLANK(laps_times[[#This Row],[51]]),"DNF",CONCATENATE(RANK(rounds_cum_time[[#This Row],[51]],rounds_cum_time[51],1),"."))</f>
        <v>36.</v>
      </c>
      <c r="BI41" s="11" t="str">
        <f>IF(ISBLANK(laps_times[[#This Row],[52]]),"DNF",CONCATENATE(RANK(rounds_cum_time[[#This Row],[52]],rounds_cum_time[52],1),"."))</f>
        <v>35.</v>
      </c>
      <c r="BJ41" s="11" t="str">
        <f>IF(ISBLANK(laps_times[[#This Row],[53]]),"DNF",CONCATENATE(RANK(rounds_cum_time[[#This Row],[53]],rounds_cum_time[53],1),"."))</f>
        <v>36.</v>
      </c>
      <c r="BK41" s="11" t="str">
        <f>IF(ISBLANK(laps_times[[#This Row],[54]]),"DNF",CONCATENATE(RANK(rounds_cum_time[[#This Row],[54]],rounds_cum_time[54],1),"."))</f>
        <v>36.</v>
      </c>
      <c r="BL41" s="11" t="str">
        <f>IF(ISBLANK(laps_times[[#This Row],[55]]),"DNF",CONCATENATE(RANK(rounds_cum_time[[#This Row],[55]],rounds_cum_time[55],1),"."))</f>
        <v>36.</v>
      </c>
      <c r="BM41" s="11" t="str">
        <f>IF(ISBLANK(laps_times[[#This Row],[56]]),"DNF",CONCATENATE(RANK(rounds_cum_time[[#This Row],[56]],rounds_cum_time[56],1),"."))</f>
        <v>36.</v>
      </c>
      <c r="BN41" s="11" t="str">
        <f>IF(ISBLANK(laps_times[[#This Row],[57]]),"DNF",CONCATENATE(RANK(rounds_cum_time[[#This Row],[57]],rounds_cum_time[57],1),"."))</f>
        <v>36.</v>
      </c>
      <c r="BO41" s="11" t="str">
        <f>IF(ISBLANK(laps_times[[#This Row],[58]]),"DNF",CONCATENATE(RANK(rounds_cum_time[[#This Row],[58]],rounds_cum_time[58],1),"."))</f>
        <v>36.</v>
      </c>
      <c r="BP41" s="11" t="str">
        <f>IF(ISBLANK(laps_times[[#This Row],[59]]),"DNF",CONCATENATE(RANK(rounds_cum_time[[#This Row],[59]],rounds_cum_time[59],1),"."))</f>
        <v>36.</v>
      </c>
      <c r="BQ41" s="11" t="str">
        <f>IF(ISBLANK(laps_times[[#This Row],[60]]),"DNF",CONCATENATE(RANK(rounds_cum_time[[#This Row],[60]],rounds_cum_time[60],1),"."))</f>
        <v>36.</v>
      </c>
      <c r="BR41" s="11" t="str">
        <f>IF(ISBLANK(laps_times[[#This Row],[61]]),"DNF",CONCATENATE(RANK(rounds_cum_time[[#This Row],[61]],rounds_cum_time[61],1),"."))</f>
        <v>36.</v>
      </c>
      <c r="BS41" s="11" t="str">
        <f>IF(ISBLANK(laps_times[[#This Row],[62]]),"DNF",CONCATENATE(RANK(rounds_cum_time[[#This Row],[62]],rounds_cum_time[62],1),"."))</f>
        <v>36.</v>
      </c>
      <c r="BT41" s="11" t="str">
        <f>IF(ISBLANK(laps_times[[#This Row],[63]]),"DNF",CONCATENATE(RANK(rounds_cum_time[[#This Row],[63]],rounds_cum_time[63],1),"."))</f>
        <v>36.</v>
      </c>
    </row>
    <row r="42" spans="2:72" x14ac:dyDescent="0.2">
      <c r="B42" s="5">
        <v>37</v>
      </c>
      <c r="C42" s="20">
        <v>7</v>
      </c>
      <c r="D42" s="1" t="s">
        <v>68</v>
      </c>
      <c r="E42" s="3">
        <v>1957</v>
      </c>
      <c r="F42" s="3" t="s">
        <v>38</v>
      </c>
      <c r="G42" s="3">
        <v>2</v>
      </c>
      <c r="H42" s="1" t="s">
        <v>53</v>
      </c>
      <c r="I42" s="7">
        <v>0.14276423611111111</v>
      </c>
      <c r="J42" s="11" t="str">
        <f>IF(ISBLANK(laps_times[[#This Row],[1]]),"DNF",CONCATENATE(RANK(rounds_cum_time[[#This Row],[1]],rounds_cum_time[1],1),"."))</f>
        <v>38.</v>
      </c>
      <c r="K42" s="11" t="str">
        <f>IF(ISBLANK(laps_times[[#This Row],[2]]),"DNF",CONCATENATE(RANK(rounds_cum_time[[#This Row],[2]],rounds_cum_time[2],1),"."))</f>
        <v>41.</v>
      </c>
      <c r="L42" s="11" t="str">
        <f>IF(ISBLANK(laps_times[[#This Row],[3]]),"DNF",CONCATENATE(RANK(rounds_cum_time[[#This Row],[3]],rounds_cum_time[3],1),"."))</f>
        <v>40.</v>
      </c>
      <c r="M42" s="11" t="str">
        <f>IF(ISBLANK(laps_times[[#This Row],[4]]),"DNF",CONCATENATE(RANK(rounds_cum_time[[#This Row],[4]],rounds_cum_time[4],1),"."))</f>
        <v>40.</v>
      </c>
      <c r="N42" s="11" t="str">
        <f>IF(ISBLANK(laps_times[[#This Row],[5]]),"DNF",CONCATENATE(RANK(rounds_cum_time[[#This Row],[5]],rounds_cum_time[5],1),"."))</f>
        <v>41.</v>
      </c>
      <c r="O42" s="11" t="str">
        <f>IF(ISBLANK(laps_times[[#This Row],[6]]),"DNF",CONCATENATE(RANK(rounds_cum_time[[#This Row],[6]],rounds_cum_time[6],1),"."))</f>
        <v>42.</v>
      </c>
      <c r="P42" s="11" t="str">
        <f>IF(ISBLANK(laps_times[[#This Row],[7]]),"DNF",CONCATENATE(RANK(rounds_cum_time[[#This Row],[7]],rounds_cum_time[7],1),"."))</f>
        <v>41.</v>
      </c>
      <c r="Q42" s="11" t="str">
        <f>IF(ISBLANK(laps_times[[#This Row],[8]]),"DNF",CONCATENATE(RANK(rounds_cum_time[[#This Row],[8]],rounds_cum_time[8],1),"."))</f>
        <v>41.</v>
      </c>
      <c r="R42" s="11" t="str">
        <f>IF(ISBLANK(laps_times[[#This Row],[9]]),"DNF",CONCATENATE(RANK(rounds_cum_time[[#This Row],[9]],rounds_cum_time[9],1),"."))</f>
        <v>41.</v>
      </c>
      <c r="S42" s="11" t="str">
        <f>IF(ISBLANK(laps_times[[#This Row],[10]]),"DNF",CONCATENATE(RANK(rounds_cum_time[[#This Row],[10]],rounds_cum_time[10],1),"."))</f>
        <v>41.</v>
      </c>
      <c r="T42" s="11" t="str">
        <f>IF(ISBLANK(laps_times[[#This Row],[11]]),"DNF",CONCATENATE(RANK(rounds_cum_time[[#This Row],[11]],rounds_cum_time[11],1),"."))</f>
        <v>41.</v>
      </c>
      <c r="U42" s="11" t="str">
        <f>IF(ISBLANK(laps_times[[#This Row],[12]]),"DNF",CONCATENATE(RANK(rounds_cum_time[[#This Row],[12]],rounds_cum_time[12],1),"."))</f>
        <v>42.</v>
      </c>
      <c r="V42" s="11" t="str">
        <f>IF(ISBLANK(laps_times[[#This Row],[13]]),"DNF",CONCATENATE(RANK(rounds_cum_time[[#This Row],[13]],rounds_cum_time[13],1),"."))</f>
        <v>42.</v>
      </c>
      <c r="W42" s="11" t="str">
        <f>IF(ISBLANK(laps_times[[#This Row],[14]]),"DNF",CONCATENATE(RANK(rounds_cum_time[[#This Row],[14]],rounds_cum_time[14],1),"."))</f>
        <v>42.</v>
      </c>
      <c r="X42" s="11" t="str">
        <f>IF(ISBLANK(laps_times[[#This Row],[15]]),"DNF",CONCATENATE(RANK(rounds_cum_time[[#This Row],[15]],rounds_cum_time[15],1),"."))</f>
        <v>40.</v>
      </c>
      <c r="Y42" s="11" t="str">
        <f>IF(ISBLANK(laps_times[[#This Row],[16]]),"DNF",CONCATENATE(RANK(rounds_cum_time[[#This Row],[16]],rounds_cum_time[16],1),"."))</f>
        <v>40.</v>
      </c>
      <c r="Z42" s="11" t="str">
        <f>IF(ISBLANK(laps_times[[#This Row],[17]]),"DNF",CONCATENATE(RANK(rounds_cum_time[[#This Row],[17]],rounds_cum_time[17],1),"."))</f>
        <v>40.</v>
      </c>
      <c r="AA42" s="11" t="str">
        <f>IF(ISBLANK(laps_times[[#This Row],[18]]),"DNF",CONCATENATE(RANK(rounds_cum_time[[#This Row],[18]],rounds_cum_time[18],1),"."))</f>
        <v>40.</v>
      </c>
      <c r="AB42" s="11" t="str">
        <f>IF(ISBLANK(laps_times[[#This Row],[19]]),"DNF",CONCATENATE(RANK(rounds_cum_time[[#This Row],[19]],rounds_cum_time[19],1),"."))</f>
        <v>40.</v>
      </c>
      <c r="AC42" s="11" t="str">
        <f>IF(ISBLANK(laps_times[[#This Row],[20]]),"DNF",CONCATENATE(RANK(rounds_cum_time[[#This Row],[20]],rounds_cum_time[20],1),"."))</f>
        <v>40.</v>
      </c>
      <c r="AD42" s="11" t="str">
        <f>IF(ISBLANK(laps_times[[#This Row],[21]]),"DNF",CONCATENATE(RANK(rounds_cum_time[[#This Row],[21]],rounds_cum_time[21],1),"."))</f>
        <v>39.</v>
      </c>
      <c r="AE42" s="11" t="str">
        <f>IF(ISBLANK(laps_times[[#This Row],[22]]),"DNF",CONCATENATE(RANK(rounds_cum_time[[#This Row],[22]],rounds_cum_time[22],1),"."))</f>
        <v>39.</v>
      </c>
      <c r="AF42" s="11" t="str">
        <f>IF(ISBLANK(laps_times[[#This Row],[23]]),"DNF",CONCATENATE(RANK(rounds_cum_time[[#This Row],[23]],rounds_cum_time[23],1),"."))</f>
        <v>39.</v>
      </c>
      <c r="AG42" s="11" t="str">
        <f>IF(ISBLANK(laps_times[[#This Row],[24]]),"DNF",CONCATENATE(RANK(rounds_cum_time[[#This Row],[24]],rounds_cum_time[24],1),"."))</f>
        <v>40.</v>
      </c>
      <c r="AH42" s="11" t="str">
        <f>IF(ISBLANK(laps_times[[#This Row],[25]]),"DNF",CONCATENATE(RANK(rounds_cum_time[[#This Row],[25]],rounds_cum_time[25],1),"."))</f>
        <v>40.</v>
      </c>
      <c r="AI42" s="11" t="str">
        <f>IF(ISBLANK(laps_times[[#This Row],[26]]),"DNF",CONCATENATE(RANK(rounds_cum_time[[#This Row],[26]],rounds_cum_time[26],1),"."))</f>
        <v>40.</v>
      </c>
      <c r="AJ42" s="11" t="str">
        <f>IF(ISBLANK(laps_times[[#This Row],[27]]),"DNF",CONCATENATE(RANK(rounds_cum_time[[#This Row],[27]],rounds_cum_time[27],1),"."))</f>
        <v>40.</v>
      </c>
      <c r="AK42" s="11" t="str">
        <f>IF(ISBLANK(laps_times[[#This Row],[28]]),"DNF",CONCATENATE(RANK(rounds_cum_time[[#This Row],[28]],rounds_cum_time[28],1),"."))</f>
        <v>40.</v>
      </c>
      <c r="AL42" s="11" t="str">
        <f>IF(ISBLANK(laps_times[[#This Row],[29]]),"DNF",CONCATENATE(RANK(rounds_cum_time[[#This Row],[29]],rounds_cum_time[29],1),"."))</f>
        <v>39.</v>
      </c>
      <c r="AM42" s="11" t="str">
        <f>IF(ISBLANK(laps_times[[#This Row],[30]]),"DNF",CONCATENATE(RANK(rounds_cum_time[[#This Row],[30]],rounds_cum_time[30],1),"."))</f>
        <v>36.</v>
      </c>
      <c r="AN42" s="11" t="str">
        <f>IF(ISBLANK(laps_times[[#This Row],[31]]),"DNF",CONCATENATE(RANK(rounds_cum_time[[#This Row],[31]],rounds_cum_time[31],1),"."))</f>
        <v>36.</v>
      </c>
      <c r="AO42" s="11" t="str">
        <f>IF(ISBLANK(laps_times[[#This Row],[32]]),"DNF",CONCATENATE(RANK(rounds_cum_time[[#This Row],[32]],rounds_cum_time[32],1),"."))</f>
        <v>36.</v>
      </c>
      <c r="AP42" s="11" t="str">
        <f>IF(ISBLANK(laps_times[[#This Row],[33]]),"DNF",CONCATENATE(RANK(rounds_cum_time[[#This Row],[33]],rounds_cum_time[33],1),"."))</f>
        <v>34.</v>
      </c>
      <c r="AQ42" s="11" t="str">
        <f>IF(ISBLANK(laps_times[[#This Row],[34]]),"DNF",CONCATENATE(RANK(rounds_cum_time[[#This Row],[34]],rounds_cum_time[34],1),"."))</f>
        <v>36.</v>
      </c>
      <c r="AR42" s="11" t="str">
        <f>IF(ISBLANK(laps_times[[#This Row],[35]]),"DNF",CONCATENATE(RANK(rounds_cum_time[[#This Row],[35]],rounds_cum_time[35],1),"."))</f>
        <v>37.</v>
      </c>
      <c r="AS42" s="11" t="str">
        <f>IF(ISBLANK(laps_times[[#This Row],[36]]),"DNF",CONCATENATE(RANK(rounds_cum_time[[#This Row],[36]],rounds_cum_time[36],1),"."))</f>
        <v>38.</v>
      </c>
      <c r="AT42" s="11" t="str">
        <f>IF(ISBLANK(laps_times[[#This Row],[37]]),"DNF",CONCATENATE(RANK(rounds_cum_time[[#This Row],[37]],rounds_cum_time[37],1),"."))</f>
        <v>39.</v>
      </c>
      <c r="AU42" s="11" t="str">
        <f>IF(ISBLANK(laps_times[[#This Row],[38]]),"DNF",CONCATENATE(RANK(rounds_cum_time[[#This Row],[38]],rounds_cum_time[38],1),"."))</f>
        <v>39.</v>
      </c>
      <c r="AV42" s="11" t="str">
        <f>IF(ISBLANK(laps_times[[#This Row],[39]]),"DNF",CONCATENATE(RANK(rounds_cum_time[[#This Row],[39]],rounds_cum_time[39],1),"."))</f>
        <v>39.</v>
      </c>
      <c r="AW42" s="11" t="str">
        <f>IF(ISBLANK(laps_times[[#This Row],[40]]),"DNF",CONCATENATE(RANK(rounds_cum_time[[#This Row],[40]],rounds_cum_time[40],1),"."))</f>
        <v>40.</v>
      </c>
      <c r="AX42" s="11" t="str">
        <f>IF(ISBLANK(laps_times[[#This Row],[41]]),"DNF",CONCATENATE(RANK(rounds_cum_time[[#This Row],[41]],rounds_cum_time[41],1),"."))</f>
        <v>40.</v>
      </c>
      <c r="AY42" s="11" t="str">
        <f>IF(ISBLANK(laps_times[[#This Row],[42]]),"DNF",CONCATENATE(RANK(rounds_cum_time[[#This Row],[42]],rounds_cum_time[42],1),"."))</f>
        <v>40.</v>
      </c>
      <c r="AZ42" s="11" t="str">
        <f>IF(ISBLANK(laps_times[[#This Row],[43]]),"DNF",CONCATENATE(RANK(rounds_cum_time[[#This Row],[43]],rounds_cum_time[43],1),"."))</f>
        <v>40.</v>
      </c>
      <c r="BA42" s="11" t="str">
        <f>IF(ISBLANK(laps_times[[#This Row],[44]]),"DNF",CONCATENATE(RANK(rounds_cum_time[[#This Row],[44]],rounds_cum_time[44],1),"."))</f>
        <v>39.</v>
      </c>
      <c r="BB42" s="11" t="str">
        <f>IF(ISBLANK(laps_times[[#This Row],[45]]),"DNF",CONCATENATE(RANK(rounds_cum_time[[#This Row],[45]],rounds_cum_time[45],1),"."))</f>
        <v>41.</v>
      </c>
      <c r="BC42" s="11" t="str">
        <f>IF(ISBLANK(laps_times[[#This Row],[46]]),"DNF",CONCATENATE(RANK(rounds_cum_time[[#This Row],[46]],rounds_cum_time[46],1),"."))</f>
        <v>41.</v>
      </c>
      <c r="BD42" s="11" t="str">
        <f>IF(ISBLANK(laps_times[[#This Row],[47]]),"DNF",CONCATENATE(RANK(rounds_cum_time[[#This Row],[47]],rounds_cum_time[47],1),"."))</f>
        <v>41.</v>
      </c>
      <c r="BE42" s="11" t="str">
        <f>IF(ISBLANK(laps_times[[#This Row],[48]]),"DNF",CONCATENATE(RANK(rounds_cum_time[[#This Row],[48]],rounds_cum_time[48],1),"."))</f>
        <v>41.</v>
      </c>
      <c r="BF42" s="11" t="str">
        <f>IF(ISBLANK(laps_times[[#This Row],[49]]),"DNF",CONCATENATE(RANK(rounds_cum_time[[#This Row],[49]],rounds_cum_time[49],1),"."))</f>
        <v>40.</v>
      </c>
      <c r="BG42" s="11" t="str">
        <f>IF(ISBLANK(laps_times[[#This Row],[50]]),"DNF",CONCATENATE(RANK(rounds_cum_time[[#This Row],[50]],rounds_cum_time[50],1),"."))</f>
        <v>38.</v>
      </c>
      <c r="BH42" s="11" t="str">
        <f>IF(ISBLANK(laps_times[[#This Row],[51]]),"DNF",CONCATENATE(RANK(rounds_cum_time[[#This Row],[51]],rounds_cum_time[51],1),"."))</f>
        <v>39.</v>
      </c>
      <c r="BI42" s="11" t="str">
        <f>IF(ISBLANK(laps_times[[#This Row],[52]]),"DNF",CONCATENATE(RANK(rounds_cum_time[[#This Row],[52]],rounds_cum_time[52],1),"."))</f>
        <v>38.</v>
      </c>
      <c r="BJ42" s="11" t="str">
        <f>IF(ISBLANK(laps_times[[#This Row],[53]]),"DNF",CONCATENATE(RANK(rounds_cum_time[[#This Row],[53]],rounds_cum_time[53],1),"."))</f>
        <v>37.</v>
      </c>
      <c r="BK42" s="11" t="str">
        <f>IF(ISBLANK(laps_times[[#This Row],[54]]),"DNF",CONCATENATE(RANK(rounds_cum_time[[#This Row],[54]],rounds_cum_time[54],1),"."))</f>
        <v>37.</v>
      </c>
      <c r="BL42" s="11" t="str">
        <f>IF(ISBLANK(laps_times[[#This Row],[55]]),"DNF",CONCATENATE(RANK(rounds_cum_time[[#This Row],[55]],rounds_cum_time[55],1),"."))</f>
        <v>37.</v>
      </c>
      <c r="BM42" s="11" t="str">
        <f>IF(ISBLANK(laps_times[[#This Row],[56]]),"DNF",CONCATENATE(RANK(rounds_cum_time[[#This Row],[56]],rounds_cum_time[56],1),"."))</f>
        <v>37.</v>
      </c>
      <c r="BN42" s="11" t="str">
        <f>IF(ISBLANK(laps_times[[#This Row],[57]]),"DNF",CONCATENATE(RANK(rounds_cum_time[[#This Row],[57]],rounds_cum_time[57],1),"."))</f>
        <v>38.</v>
      </c>
      <c r="BO42" s="11" t="str">
        <f>IF(ISBLANK(laps_times[[#This Row],[58]]),"DNF",CONCATENATE(RANK(rounds_cum_time[[#This Row],[58]],rounds_cum_time[58],1),"."))</f>
        <v>38.</v>
      </c>
      <c r="BP42" s="11" t="str">
        <f>IF(ISBLANK(laps_times[[#This Row],[59]]),"DNF",CONCATENATE(RANK(rounds_cum_time[[#This Row],[59]],rounds_cum_time[59],1),"."))</f>
        <v>38.</v>
      </c>
      <c r="BQ42" s="11" t="str">
        <f>IF(ISBLANK(laps_times[[#This Row],[60]]),"DNF",CONCATENATE(RANK(rounds_cum_time[[#This Row],[60]],rounds_cum_time[60],1),"."))</f>
        <v>37.</v>
      </c>
      <c r="BR42" s="11" t="str">
        <f>IF(ISBLANK(laps_times[[#This Row],[61]]),"DNF",CONCATENATE(RANK(rounds_cum_time[[#This Row],[61]],rounds_cum_time[61],1),"."))</f>
        <v>37.</v>
      </c>
      <c r="BS42" s="11" t="str">
        <f>IF(ISBLANK(laps_times[[#This Row],[62]]),"DNF",CONCATENATE(RANK(rounds_cum_time[[#This Row],[62]],rounds_cum_time[62],1),"."))</f>
        <v>37.</v>
      </c>
      <c r="BT42" s="11" t="str">
        <f>IF(ISBLANK(laps_times[[#This Row],[63]]),"DNF",CONCATENATE(RANK(rounds_cum_time[[#This Row],[63]],rounds_cum_time[63],1),"."))</f>
        <v>37.</v>
      </c>
    </row>
    <row r="43" spans="2:72" x14ac:dyDescent="0.2">
      <c r="B43" s="5">
        <v>38</v>
      </c>
      <c r="C43" s="20">
        <v>21</v>
      </c>
      <c r="D43" s="1" t="s">
        <v>69</v>
      </c>
      <c r="E43" s="3">
        <v>1961</v>
      </c>
      <c r="F43" s="3" t="s">
        <v>38</v>
      </c>
      <c r="G43" s="3">
        <v>3</v>
      </c>
      <c r="H43" s="1" t="s">
        <v>70</v>
      </c>
      <c r="I43" s="7">
        <v>0.1435113425925926</v>
      </c>
      <c r="J43" s="11" t="str">
        <f>IF(ISBLANK(laps_times[[#This Row],[1]]),"DNF",CONCATENATE(RANK(rounds_cum_time[[#This Row],[1]],rounds_cum_time[1],1),"."))</f>
        <v>59.</v>
      </c>
      <c r="K43" s="11" t="str">
        <f>IF(ISBLANK(laps_times[[#This Row],[2]]),"DNF",CONCATENATE(RANK(rounds_cum_time[[#This Row],[2]],rounds_cum_time[2],1),"."))</f>
        <v>55.</v>
      </c>
      <c r="L43" s="11" t="str">
        <f>IF(ISBLANK(laps_times[[#This Row],[3]]),"DNF",CONCATENATE(RANK(rounds_cum_time[[#This Row],[3]],rounds_cum_time[3],1),"."))</f>
        <v>51.</v>
      </c>
      <c r="M43" s="11" t="str">
        <f>IF(ISBLANK(laps_times[[#This Row],[4]]),"DNF",CONCATENATE(RANK(rounds_cum_time[[#This Row],[4]],rounds_cum_time[4],1),"."))</f>
        <v>51.</v>
      </c>
      <c r="N43" s="11" t="str">
        <f>IF(ISBLANK(laps_times[[#This Row],[5]]),"DNF",CONCATENATE(RANK(rounds_cum_time[[#This Row],[5]],rounds_cum_time[5],1),"."))</f>
        <v>48.</v>
      </c>
      <c r="O43" s="11" t="str">
        <f>IF(ISBLANK(laps_times[[#This Row],[6]]),"DNF",CONCATENATE(RANK(rounds_cum_time[[#This Row],[6]],rounds_cum_time[6],1),"."))</f>
        <v>47.</v>
      </c>
      <c r="P43" s="11" t="str">
        <f>IF(ISBLANK(laps_times[[#This Row],[7]]),"DNF",CONCATENATE(RANK(rounds_cum_time[[#This Row],[7]],rounds_cum_time[7],1),"."))</f>
        <v>46.</v>
      </c>
      <c r="Q43" s="11" t="str">
        <f>IF(ISBLANK(laps_times[[#This Row],[8]]),"DNF",CONCATENATE(RANK(rounds_cum_time[[#This Row],[8]],rounds_cum_time[8],1),"."))</f>
        <v>44.</v>
      </c>
      <c r="R43" s="11" t="str">
        <f>IF(ISBLANK(laps_times[[#This Row],[9]]),"DNF",CONCATENATE(RANK(rounds_cum_time[[#This Row],[9]],rounds_cum_time[9],1),"."))</f>
        <v>44.</v>
      </c>
      <c r="S43" s="11" t="str">
        <f>IF(ISBLANK(laps_times[[#This Row],[10]]),"DNF",CONCATENATE(RANK(rounds_cum_time[[#This Row],[10]],rounds_cum_time[10],1),"."))</f>
        <v>43.</v>
      </c>
      <c r="T43" s="11" t="str">
        <f>IF(ISBLANK(laps_times[[#This Row],[11]]),"DNF",CONCATENATE(RANK(rounds_cum_time[[#This Row],[11]],rounds_cum_time[11],1),"."))</f>
        <v>42.</v>
      </c>
      <c r="U43" s="11" t="str">
        <f>IF(ISBLANK(laps_times[[#This Row],[12]]),"DNF",CONCATENATE(RANK(rounds_cum_time[[#This Row],[12]],rounds_cum_time[12],1),"."))</f>
        <v>41.</v>
      </c>
      <c r="V43" s="11" t="str">
        <f>IF(ISBLANK(laps_times[[#This Row],[13]]),"DNF",CONCATENATE(RANK(rounds_cum_time[[#This Row],[13]],rounds_cum_time[13],1),"."))</f>
        <v>41.</v>
      </c>
      <c r="W43" s="11" t="str">
        <f>IF(ISBLANK(laps_times[[#This Row],[14]]),"DNF",CONCATENATE(RANK(rounds_cum_time[[#This Row],[14]],rounds_cum_time[14],1),"."))</f>
        <v>41.</v>
      </c>
      <c r="X43" s="11" t="str">
        <f>IF(ISBLANK(laps_times[[#This Row],[15]]),"DNF",CONCATENATE(RANK(rounds_cum_time[[#This Row],[15]],rounds_cum_time[15],1),"."))</f>
        <v>42.</v>
      </c>
      <c r="Y43" s="11" t="str">
        <f>IF(ISBLANK(laps_times[[#This Row],[16]]),"DNF",CONCATENATE(RANK(rounds_cum_time[[#This Row],[16]],rounds_cum_time[16],1),"."))</f>
        <v>41.</v>
      </c>
      <c r="Z43" s="11" t="str">
        <f>IF(ISBLANK(laps_times[[#This Row],[17]]),"DNF",CONCATENATE(RANK(rounds_cum_time[[#This Row],[17]],rounds_cum_time[17],1),"."))</f>
        <v>41.</v>
      </c>
      <c r="AA43" s="11" t="str">
        <f>IF(ISBLANK(laps_times[[#This Row],[18]]),"DNF",CONCATENATE(RANK(rounds_cum_time[[#This Row],[18]],rounds_cum_time[18],1),"."))</f>
        <v>42.</v>
      </c>
      <c r="AB43" s="11" t="str">
        <f>IF(ISBLANK(laps_times[[#This Row],[19]]),"DNF",CONCATENATE(RANK(rounds_cum_time[[#This Row],[19]],rounds_cum_time[19],1),"."))</f>
        <v>41.</v>
      </c>
      <c r="AC43" s="11" t="str">
        <f>IF(ISBLANK(laps_times[[#This Row],[20]]),"DNF",CONCATENATE(RANK(rounds_cum_time[[#This Row],[20]],rounds_cum_time[20],1),"."))</f>
        <v>42.</v>
      </c>
      <c r="AD43" s="11" t="str">
        <f>IF(ISBLANK(laps_times[[#This Row],[21]]),"DNF",CONCATENATE(RANK(rounds_cum_time[[#This Row],[21]],rounds_cum_time[21],1),"."))</f>
        <v>41.</v>
      </c>
      <c r="AE43" s="11" t="str">
        <f>IF(ISBLANK(laps_times[[#This Row],[22]]),"DNF",CONCATENATE(RANK(rounds_cum_time[[#This Row],[22]],rounds_cum_time[22],1),"."))</f>
        <v>41.</v>
      </c>
      <c r="AF43" s="11" t="str">
        <f>IF(ISBLANK(laps_times[[#This Row],[23]]),"DNF",CONCATENATE(RANK(rounds_cum_time[[#This Row],[23]],rounds_cum_time[23],1),"."))</f>
        <v>41.</v>
      </c>
      <c r="AG43" s="11" t="str">
        <f>IF(ISBLANK(laps_times[[#This Row],[24]]),"DNF",CONCATENATE(RANK(rounds_cum_time[[#This Row],[24]],rounds_cum_time[24],1),"."))</f>
        <v>42.</v>
      </c>
      <c r="AH43" s="11" t="str">
        <f>IF(ISBLANK(laps_times[[#This Row],[25]]),"DNF",CONCATENATE(RANK(rounds_cum_time[[#This Row],[25]],rounds_cum_time[25],1),"."))</f>
        <v>42.</v>
      </c>
      <c r="AI43" s="11" t="str">
        <f>IF(ISBLANK(laps_times[[#This Row],[26]]),"DNF",CONCATENATE(RANK(rounds_cum_time[[#This Row],[26]],rounds_cum_time[26],1),"."))</f>
        <v>41.</v>
      </c>
      <c r="AJ43" s="11" t="str">
        <f>IF(ISBLANK(laps_times[[#This Row],[27]]),"DNF",CONCATENATE(RANK(rounds_cum_time[[#This Row],[27]],rounds_cum_time[27],1),"."))</f>
        <v>41.</v>
      </c>
      <c r="AK43" s="11" t="str">
        <f>IF(ISBLANK(laps_times[[#This Row],[28]]),"DNF",CONCATENATE(RANK(rounds_cum_time[[#This Row],[28]],rounds_cum_time[28],1),"."))</f>
        <v>41.</v>
      </c>
      <c r="AL43" s="11" t="str">
        <f>IF(ISBLANK(laps_times[[#This Row],[29]]),"DNF",CONCATENATE(RANK(rounds_cum_time[[#This Row],[29]],rounds_cum_time[29],1),"."))</f>
        <v>41.</v>
      </c>
      <c r="AM43" s="11" t="str">
        <f>IF(ISBLANK(laps_times[[#This Row],[30]]),"DNF",CONCATENATE(RANK(rounds_cum_time[[#This Row],[30]],rounds_cum_time[30],1),"."))</f>
        <v>39.</v>
      </c>
      <c r="AN43" s="11" t="str">
        <f>IF(ISBLANK(laps_times[[#This Row],[31]]),"DNF",CONCATENATE(RANK(rounds_cum_time[[#This Row],[31]],rounds_cum_time[31],1),"."))</f>
        <v>39.</v>
      </c>
      <c r="AO43" s="11" t="str">
        <f>IF(ISBLANK(laps_times[[#This Row],[32]]),"DNF",CONCATENATE(RANK(rounds_cum_time[[#This Row],[32]],rounds_cum_time[32],1),"."))</f>
        <v>38.</v>
      </c>
      <c r="AP43" s="11" t="str">
        <f>IF(ISBLANK(laps_times[[#This Row],[33]]),"DNF",CONCATENATE(RANK(rounds_cum_time[[#This Row],[33]],rounds_cum_time[33],1),"."))</f>
        <v>40.</v>
      </c>
      <c r="AQ43" s="11" t="str">
        <f>IF(ISBLANK(laps_times[[#This Row],[34]]),"DNF",CONCATENATE(RANK(rounds_cum_time[[#This Row],[34]],rounds_cum_time[34],1),"."))</f>
        <v>38.</v>
      </c>
      <c r="AR43" s="11" t="str">
        <f>IF(ISBLANK(laps_times[[#This Row],[35]]),"DNF",CONCATENATE(RANK(rounds_cum_time[[#This Row],[35]],rounds_cum_time[35],1),"."))</f>
        <v>39.</v>
      </c>
      <c r="AS43" s="11" t="str">
        <f>IF(ISBLANK(laps_times[[#This Row],[36]]),"DNF",CONCATENATE(RANK(rounds_cum_time[[#This Row],[36]],rounds_cum_time[36],1),"."))</f>
        <v>37.</v>
      </c>
      <c r="AT43" s="11" t="str">
        <f>IF(ISBLANK(laps_times[[#This Row],[37]]),"DNF",CONCATENATE(RANK(rounds_cum_time[[#This Row],[37]],rounds_cum_time[37],1),"."))</f>
        <v>37.</v>
      </c>
      <c r="AU43" s="11" t="str">
        <f>IF(ISBLANK(laps_times[[#This Row],[38]]),"DNF",CONCATENATE(RANK(rounds_cum_time[[#This Row],[38]],rounds_cum_time[38],1),"."))</f>
        <v>37.</v>
      </c>
      <c r="AV43" s="11" t="str">
        <f>IF(ISBLANK(laps_times[[#This Row],[39]]),"DNF",CONCATENATE(RANK(rounds_cum_time[[#This Row],[39]],rounds_cum_time[39],1),"."))</f>
        <v>37.</v>
      </c>
      <c r="AW43" s="11" t="str">
        <f>IF(ISBLANK(laps_times[[#This Row],[40]]),"DNF",CONCATENATE(RANK(rounds_cum_time[[#This Row],[40]],rounds_cum_time[40],1),"."))</f>
        <v>37.</v>
      </c>
      <c r="AX43" s="11" t="str">
        <f>IF(ISBLANK(laps_times[[#This Row],[41]]),"DNF",CONCATENATE(RANK(rounds_cum_time[[#This Row],[41]],rounds_cum_time[41],1),"."))</f>
        <v>37.</v>
      </c>
      <c r="AY43" s="11" t="str">
        <f>IF(ISBLANK(laps_times[[#This Row],[42]]),"DNF",CONCATENATE(RANK(rounds_cum_time[[#This Row],[42]],rounds_cum_time[42],1),"."))</f>
        <v>36.</v>
      </c>
      <c r="AZ43" s="11" t="str">
        <f>IF(ISBLANK(laps_times[[#This Row],[43]]),"DNF",CONCATENATE(RANK(rounds_cum_time[[#This Row],[43]],rounds_cum_time[43],1),"."))</f>
        <v>36.</v>
      </c>
      <c r="BA43" s="11" t="str">
        <f>IF(ISBLANK(laps_times[[#This Row],[44]]),"DNF",CONCATENATE(RANK(rounds_cum_time[[#This Row],[44]],rounds_cum_time[44],1),"."))</f>
        <v>35.</v>
      </c>
      <c r="BB43" s="11" t="str">
        <f>IF(ISBLANK(laps_times[[#This Row],[45]]),"DNF",CONCATENATE(RANK(rounds_cum_time[[#This Row],[45]],rounds_cum_time[45],1),"."))</f>
        <v>35.</v>
      </c>
      <c r="BC43" s="11" t="str">
        <f>IF(ISBLANK(laps_times[[#This Row],[46]]),"DNF",CONCATENATE(RANK(rounds_cum_time[[#This Row],[46]],rounds_cum_time[46],1),"."))</f>
        <v>34.</v>
      </c>
      <c r="BD43" s="11" t="str">
        <f>IF(ISBLANK(laps_times[[#This Row],[47]]),"DNF",CONCATENATE(RANK(rounds_cum_time[[#This Row],[47]],rounds_cum_time[47],1),"."))</f>
        <v>34.</v>
      </c>
      <c r="BE43" s="11" t="str">
        <f>IF(ISBLANK(laps_times[[#This Row],[48]]),"DNF",CONCATENATE(RANK(rounds_cum_time[[#This Row],[48]],rounds_cum_time[48],1),"."))</f>
        <v>33.</v>
      </c>
      <c r="BF43" s="11" t="str">
        <f>IF(ISBLANK(laps_times[[#This Row],[49]]),"DNF",CONCATENATE(RANK(rounds_cum_time[[#This Row],[49]],rounds_cum_time[49],1),"."))</f>
        <v>33.</v>
      </c>
      <c r="BG43" s="11" t="str">
        <f>IF(ISBLANK(laps_times[[#This Row],[50]]),"DNF",CONCATENATE(RANK(rounds_cum_time[[#This Row],[50]],rounds_cum_time[50],1),"."))</f>
        <v>33.</v>
      </c>
      <c r="BH43" s="11" t="str">
        <f>IF(ISBLANK(laps_times[[#This Row],[51]]),"DNF",CONCATENATE(RANK(rounds_cum_time[[#This Row],[51]],rounds_cum_time[51],1),"."))</f>
        <v>33.</v>
      </c>
      <c r="BI43" s="11" t="str">
        <f>IF(ISBLANK(laps_times[[#This Row],[52]]),"DNF",CONCATENATE(RANK(rounds_cum_time[[#This Row],[52]],rounds_cum_time[52],1),"."))</f>
        <v>33.</v>
      </c>
      <c r="BJ43" s="11" t="str">
        <f>IF(ISBLANK(laps_times[[#This Row],[53]]),"DNF",CONCATENATE(RANK(rounds_cum_time[[#This Row],[53]],rounds_cum_time[53],1),"."))</f>
        <v>33.</v>
      </c>
      <c r="BK43" s="11" t="str">
        <f>IF(ISBLANK(laps_times[[#This Row],[54]]),"DNF",CONCATENATE(RANK(rounds_cum_time[[#This Row],[54]],rounds_cum_time[54],1),"."))</f>
        <v>33.</v>
      </c>
      <c r="BL43" s="11" t="str">
        <f>IF(ISBLANK(laps_times[[#This Row],[55]]),"DNF",CONCATENATE(RANK(rounds_cum_time[[#This Row],[55]],rounds_cum_time[55],1),"."))</f>
        <v>33.</v>
      </c>
      <c r="BM43" s="11" t="str">
        <f>IF(ISBLANK(laps_times[[#This Row],[56]]),"DNF",CONCATENATE(RANK(rounds_cum_time[[#This Row],[56]],rounds_cum_time[56],1),"."))</f>
        <v>35.</v>
      </c>
      <c r="BN43" s="11" t="str">
        <f>IF(ISBLANK(laps_times[[#This Row],[57]]),"DNF",CONCATENATE(RANK(rounds_cum_time[[#This Row],[57]],rounds_cum_time[57],1),"."))</f>
        <v>35.</v>
      </c>
      <c r="BO43" s="11" t="str">
        <f>IF(ISBLANK(laps_times[[#This Row],[58]]),"DNF",CONCATENATE(RANK(rounds_cum_time[[#This Row],[58]],rounds_cum_time[58],1),"."))</f>
        <v>35.</v>
      </c>
      <c r="BP43" s="11" t="str">
        <f>IF(ISBLANK(laps_times[[#This Row],[59]]),"DNF",CONCATENATE(RANK(rounds_cum_time[[#This Row],[59]],rounds_cum_time[59],1),"."))</f>
        <v>37.</v>
      </c>
      <c r="BQ43" s="11" t="str">
        <f>IF(ISBLANK(laps_times[[#This Row],[60]]),"DNF",CONCATENATE(RANK(rounds_cum_time[[#This Row],[60]],rounds_cum_time[60],1),"."))</f>
        <v>38.</v>
      </c>
      <c r="BR43" s="11" t="str">
        <f>IF(ISBLANK(laps_times[[#This Row],[61]]),"DNF",CONCATENATE(RANK(rounds_cum_time[[#This Row],[61]],rounds_cum_time[61],1),"."))</f>
        <v>38.</v>
      </c>
      <c r="BS43" s="11" t="str">
        <f>IF(ISBLANK(laps_times[[#This Row],[62]]),"DNF",CONCATENATE(RANK(rounds_cum_time[[#This Row],[62]],rounds_cum_time[62],1),"."))</f>
        <v>38.</v>
      </c>
      <c r="BT43" s="11" t="str">
        <f>IF(ISBLANK(laps_times[[#This Row],[63]]),"DNF",CONCATENATE(RANK(rounds_cum_time[[#This Row],[63]],rounds_cum_time[63],1),"."))</f>
        <v>38.</v>
      </c>
    </row>
    <row r="44" spans="2:72" x14ac:dyDescent="0.2">
      <c r="B44" s="5">
        <v>39</v>
      </c>
      <c r="C44" s="20">
        <v>45</v>
      </c>
      <c r="D44" s="1" t="s">
        <v>71</v>
      </c>
      <c r="E44" s="3">
        <v>1975</v>
      </c>
      <c r="F44" s="3" t="s">
        <v>8</v>
      </c>
      <c r="G44" s="3">
        <v>17</v>
      </c>
      <c r="H44" s="1" t="s">
        <v>72</v>
      </c>
      <c r="I44" s="7">
        <v>0.14536354166666668</v>
      </c>
      <c r="J44" s="11" t="str">
        <f>IF(ISBLANK(laps_times[[#This Row],[1]]),"DNF",CONCATENATE(RANK(rounds_cum_time[[#This Row],[1]],rounds_cum_time[1],1),"."))</f>
        <v>63.</v>
      </c>
      <c r="K44" s="11" t="str">
        <f>IF(ISBLANK(laps_times[[#This Row],[2]]),"DNF",CONCATENATE(RANK(rounds_cum_time[[#This Row],[2]],rounds_cum_time[2],1),"."))</f>
        <v>67.</v>
      </c>
      <c r="L44" s="11" t="str">
        <f>IF(ISBLANK(laps_times[[#This Row],[3]]),"DNF",CONCATENATE(RANK(rounds_cum_time[[#This Row],[3]],rounds_cum_time[3],1),"."))</f>
        <v>69.</v>
      </c>
      <c r="M44" s="11" t="str">
        <f>IF(ISBLANK(laps_times[[#This Row],[4]]),"DNF",CONCATENATE(RANK(rounds_cum_time[[#This Row],[4]],rounds_cum_time[4],1),"."))</f>
        <v>71.</v>
      </c>
      <c r="N44" s="11" t="str">
        <f>IF(ISBLANK(laps_times[[#This Row],[5]]),"DNF",CONCATENATE(RANK(rounds_cum_time[[#This Row],[5]],rounds_cum_time[5],1),"."))</f>
        <v>64.</v>
      </c>
      <c r="O44" s="11" t="str">
        <f>IF(ISBLANK(laps_times[[#This Row],[6]]),"DNF",CONCATENATE(RANK(rounds_cum_time[[#This Row],[6]],rounds_cum_time[6],1),"."))</f>
        <v>63.</v>
      </c>
      <c r="P44" s="11" t="str">
        <f>IF(ISBLANK(laps_times[[#This Row],[7]]),"DNF",CONCATENATE(RANK(rounds_cum_time[[#This Row],[7]],rounds_cum_time[7],1),"."))</f>
        <v>61.</v>
      </c>
      <c r="Q44" s="11" t="str">
        <f>IF(ISBLANK(laps_times[[#This Row],[8]]),"DNF",CONCATENATE(RANK(rounds_cum_time[[#This Row],[8]],rounds_cum_time[8],1),"."))</f>
        <v>60.</v>
      </c>
      <c r="R44" s="11" t="str">
        <f>IF(ISBLANK(laps_times[[#This Row],[9]]),"DNF",CONCATENATE(RANK(rounds_cum_time[[#This Row],[9]],rounds_cum_time[9],1),"."))</f>
        <v>59.</v>
      </c>
      <c r="S44" s="11" t="str">
        <f>IF(ISBLANK(laps_times[[#This Row],[10]]),"DNF",CONCATENATE(RANK(rounds_cum_time[[#This Row],[10]],rounds_cum_time[10],1),"."))</f>
        <v>59.</v>
      </c>
      <c r="T44" s="11" t="str">
        <f>IF(ISBLANK(laps_times[[#This Row],[11]]),"DNF",CONCATENATE(RANK(rounds_cum_time[[#This Row],[11]],rounds_cum_time[11],1),"."))</f>
        <v>59.</v>
      </c>
      <c r="U44" s="11" t="str">
        <f>IF(ISBLANK(laps_times[[#This Row],[12]]),"DNF",CONCATENATE(RANK(rounds_cum_time[[#This Row],[12]],rounds_cum_time[12],1),"."))</f>
        <v>57.</v>
      </c>
      <c r="V44" s="11" t="str">
        <f>IF(ISBLANK(laps_times[[#This Row],[13]]),"DNF",CONCATENATE(RANK(rounds_cum_time[[#This Row],[13]],rounds_cum_time[13],1),"."))</f>
        <v>57.</v>
      </c>
      <c r="W44" s="11" t="str">
        <f>IF(ISBLANK(laps_times[[#This Row],[14]]),"DNF",CONCATENATE(RANK(rounds_cum_time[[#This Row],[14]],rounds_cum_time[14],1),"."))</f>
        <v>57.</v>
      </c>
      <c r="X44" s="11" t="str">
        <f>IF(ISBLANK(laps_times[[#This Row],[15]]),"DNF",CONCATENATE(RANK(rounds_cum_time[[#This Row],[15]],rounds_cum_time[15],1),"."))</f>
        <v>57.</v>
      </c>
      <c r="Y44" s="11" t="str">
        <f>IF(ISBLANK(laps_times[[#This Row],[16]]),"DNF",CONCATENATE(RANK(rounds_cum_time[[#This Row],[16]],rounds_cum_time[16],1),"."))</f>
        <v>58.</v>
      </c>
      <c r="Z44" s="11" t="str">
        <f>IF(ISBLANK(laps_times[[#This Row],[17]]),"DNF",CONCATENATE(RANK(rounds_cum_time[[#This Row],[17]],rounds_cum_time[17],1),"."))</f>
        <v>58.</v>
      </c>
      <c r="AA44" s="11" t="str">
        <f>IF(ISBLANK(laps_times[[#This Row],[18]]),"DNF",CONCATENATE(RANK(rounds_cum_time[[#This Row],[18]],rounds_cum_time[18],1),"."))</f>
        <v>58.</v>
      </c>
      <c r="AB44" s="11" t="str">
        <f>IF(ISBLANK(laps_times[[#This Row],[19]]),"DNF",CONCATENATE(RANK(rounds_cum_time[[#This Row],[19]],rounds_cum_time[19],1),"."))</f>
        <v>57.</v>
      </c>
      <c r="AC44" s="11" t="str">
        <f>IF(ISBLANK(laps_times[[#This Row],[20]]),"DNF",CONCATENATE(RANK(rounds_cum_time[[#This Row],[20]],rounds_cum_time[20],1),"."))</f>
        <v>56.</v>
      </c>
      <c r="AD44" s="11" t="str">
        <f>IF(ISBLANK(laps_times[[#This Row],[21]]),"DNF",CONCATENATE(RANK(rounds_cum_time[[#This Row],[21]],rounds_cum_time[21],1),"."))</f>
        <v>55.</v>
      </c>
      <c r="AE44" s="11" t="str">
        <f>IF(ISBLANK(laps_times[[#This Row],[22]]),"DNF",CONCATENATE(RANK(rounds_cum_time[[#This Row],[22]],rounds_cum_time[22],1),"."))</f>
        <v>54.</v>
      </c>
      <c r="AF44" s="11" t="str">
        <f>IF(ISBLANK(laps_times[[#This Row],[23]]),"DNF",CONCATENATE(RANK(rounds_cum_time[[#This Row],[23]],rounds_cum_time[23],1),"."))</f>
        <v>53.</v>
      </c>
      <c r="AG44" s="11" t="str">
        <f>IF(ISBLANK(laps_times[[#This Row],[24]]),"DNF",CONCATENATE(RANK(rounds_cum_time[[#This Row],[24]],rounds_cum_time[24],1),"."))</f>
        <v>53.</v>
      </c>
      <c r="AH44" s="11" t="str">
        <f>IF(ISBLANK(laps_times[[#This Row],[25]]),"DNF",CONCATENATE(RANK(rounds_cum_time[[#This Row],[25]],rounds_cum_time[25],1),"."))</f>
        <v>53.</v>
      </c>
      <c r="AI44" s="11" t="str">
        <f>IF(ISBLANK(laps_times[[#This Row],[26]]),"DNF",CONCATENATE(RANK(rounds_cum_time[[#This Row],[26]],rounds_cum_time[26],1),"."))</f>
        <v>53.</v>
      </c>
      <c r="AJ44" s="11" t="str">
        <f>IF(ISBLANK(laps_times[[#This Row],[27]]),"DNF",CONCATENATE(RANK(rounds_cum_time[[#This Row],[27]],rounds_cum_time[27],1),"."))</f>
        <v>52.</v>
      </c>
      <c r="AK44" s="11" t="str">
        <f>IF(ISBLANK(laps_times[[#This Row],[28]]),"DNF",CONCATENATE(RANK(rounds_cum_time[[#This Row],[28]],rounds_cum_time[28],1),"."))</f>
        <v>51.</v>
      </c>
      <c r="AL44" s="11" t="str">
        <f>IF(ISBLANK(laps_times[[#This Row],[29]]),"DNF",CONCATENATE(RANK(rounds_cum_time[[#This Row],[29]],rounds_cum_time[29],1),"."))</f>
        <v>51.</v>
      </c>
      <c r="AM44" s="11" t="str">
        <f>IF(ISBLANK(laps_times[[#This Row],[30]]),"DNF",CONCATENATE(RANK(rounds_cum_time[[#This Row],[30]],rounds_cum_time[30],1),"."))</f>
        <v>51.</v>
      </c>
      <c r="AN44" s="11" t="str">
        <f>IF(ISBLANK(laps_times[[#This Row],[31]]),"DNF",CONCATENATE(RANK(rounds_cum_time[[#This Row],[31]],rounds_cum_time[31],1),"."))</f>
        <v>51.</v>
      </c>
      <c r="AO44" s="11" t="str">
        <f>IF(ISBLANK(laps_times[[#This Row],[32]]),"DNF",CONCATENATE(RANK(rounds_cum_time[[#This Row],[32]],rounds_cum_time[32],1),"."))</f>
        <v>50.</v>
      </c>
      <c r="AP44" s="11" t="str">
        <f>IF(ISBLANK(laps_times[[#This Row],[33]]),"DNF",CONCATENATE(RANK(rounds_cum_time[[#This Row],[33]],rounds_cum_time[33],1),"."))</f>
        <v>50.</v>
      </c>
      <c r="AQ44" s="11" t="str">
        <f>IF(ISBLANK(laps_times[[#This Row],[34]]),"DNF",CONCATENATE(RANK(rounds_cum_time[[#This Row],[34]],rounds_cum_time[34],1),"."))</f>
        <v>51.</v>
      </c>
      <c r="AR44" s="11" t="str">
        <f>IF(ISBLANK(laps_times[[#This Row],[35]]),"DNF",CONCATENATE(RANK(rounds_cum_time[[#This Row],[35]],rounds_cum_time[35],1),"."))</f>
        <v>51.</v>
      </c>
      <c r="AS44" s="11" t="str">
        <f>IF(ISBLANK(laps_times[[#This Row],[36]]),"DNF",CONCATENATE(RANK(rounds_cum_time[[#This Row],[36]],rounds_cum_time[36],1),"."))</f>
        <v>51.</v>
      </c>
      <c r="AT44" s="11" t="str">
        <f>IF(ISBLANK(laps_times[[#This Row],[37]]),"DNF",CONCATENATE(RANK(rounds_cum_time[[#This Row],[37]],rounds_cum_time[37],1),"."))</f>
        <v>50.</v>
      </c>
      <c r="AU44" s="11" t="str">
        <f>IF(ISBLANK(laps_times[[#This Row],[38]]),"DNF",CONCATENATE(RANK(rounds_cum_time[[#This Row],[38]],rounds_cum_time[38],1),"."))</f>
        <v>49.</v>
      </c>
      <c r="AV44" s="11" t="str">
        <f>IF(ISBLANK(laps_times[[#This Row],[39]]),"DNF",CONCATENATE(RANK(rounds_cum_time[[#This Row],[39]],rounds_cum_time[39],1),"."))</f>
        <v>48.</v>
      </c>
      <c r="AW44" s="11" t="str">
        <f>IF(ISBLANK(laps_times[[#This Row],[40]]),"DNF",CONCATENATE(RANK(rounds_cum_time[[#This Row],[40]],rounds_cum_time[40],1),"."))</f>
        <v>47.</v>
      </c>
      <c r="AX44" s="11" t="str">
        <f>IF(ISBLANK(laps_times[[#This Row],[41]]),"DNF",CONCATENATE(RANK(rounds_cum_time[[#This Row],[41]],rounds_cum_time[41],1),"."))</f>
        <v>47.</v>
      </c>
      <c r="AY44" s="11" t="str">
        <f>IF(ISBLANK(laps_times[[#This Row],[42]]),"DNF",CONCATENATE(RANK(rounds_cum_time[[#This Row],[42]],rounds_cum_time[42],1),"."))</f>
        <v>47.</v>
      </c>
      <c r="AZ44" s="11" t="str">
        <f>IF(ISBLANK(laps_times[[#This Row],[43]]),"DNF",CONCATENATE(RANK(rounds_cum_time[[#This Row],[43]],rounds_cum_time[43],1),"."))</f>
        <v>46.</v>
      </c>
      <c r="BA44" s="11" t="str">
        <f>IF(ISBLANK(laps_times[[#This Row],[44]]),"DNF",CONCATENATE(RANK(rounds_cum_time[[#This Row],[44]],rounds_cum_time[44],1),"."))</f>
        <v>46.</v>
      </c>
      <c r="BB44" s="11" t="str">
        <f>IF(ISBLANK(laps_times[[#This Row],[45]]),"DNF",CONCATENATE(RANK(rounds_cum_time[[#This Row],[45]],rounds_cum_time[45],1),"."))</f>
        <v>46.</v>
      </c>
      <c r="BC44" s="11" t="str">
        <f>IF(ISBLANK(laps_times[[#This Row],[46]]),"DNF",CONCATENATE(RANK(rounds_cum_time[[#This Row],[46]],rounds_cum_time[46],1),"."))</f>
        <v>46.</v>
      </c>
      <c r="BD44" s="11" t="str">
        <f>IF(ISBLANK(laps_times[[#This Row],[47]]),"DNF",CONCATENATE(RANK(rounds_cum_time[[#This Row],[47]],rounds_cum_time[47],1),"."))</f>
        <v>46.</v>
      </c>
      <c r="BE44" s="11" t="str">
        <f>IF(ISBLANK(laps_times[[#This Row],[48]]),"DNF",CONCATENATE(RANK(rounds_cum_time[[#This Row],[48]],rounds_cum_time[48],1),"."))</f>
        <v>46.</v>
      </c>
      <c r="BF44" s="11" t="str">
        <f>IF(ISBLANK(laps_times[[#This Row],[49]]),"DNF",CONCATENATE(RANK(rounds_cum_time[[#This Row],[49]],rounds_cum_time[49],1),"."))</f>
        <v>46.</v>
      </c>
      <c r="BG44" s="11" t="str">
        <f>IF(ISBLANK(laps_times[[#This Row],[50]]),"DNF",CONCATENATE(RANK(rounds_cum_time[[#This Row],[50]],rounds_cum_time[50],1),"."))</f>
        <v>46.</v>
      </c>
      <c r="BH44" s="11" t="str">
        <f>IF(ISBLANK(laps_times[[#This Row],[51]]),"DNF",CONCATENATE(RANK(rounds_cum_time[[#This Row],[51]],rounds_cum_time[51],1),"."))</f>
        <v>46.</v>
      </c>
      <c r="BI44" s="11" t="str">
        <f>IF(ISBLANK(laps_times[[#This Row],[52]]),"DNF",CONCATENATE(RANK(rounds_cum_time[[#This Row],[52]],rounds_cum_time[52],1),"."))</f>
        <v>45.</v>
      </c>
      <c r="BJ44" s="11" t="str">
        <f>IF(ISBLANK(laps_times[[#This Row],[53]]),"DNF",CONCATENATE(RANK(rounds_cum_time[[#This Row],[53]],rounds_cum_time[53],1),"."))</f>
        <v>44.</v>
      </c>
      <c r="BK44" s="11" t="str">
        <f>IF(ISBLANK(laps_times[[#This Row],[54]]),"DNF",CONCATENATE(RANK(rounds_cum_time[[#This Row],[54]],rounds_cum_time[54],1),"."))</f>
        <v>43.</v>
      </c>
      <c r="BL44" s="11" t="str">
        <f>IF(ISBLANK(laps_times[[#This Row],[55]]),"DNF",CONCATENATE(RANK(rounds_cum_time[[#This Row],[55]],rounds_cum_time[55],1),"."))</f>
        <v>43.</v>
      </c>
      <c r="BM44" s="11" t="str">
        <f>IF(ISBLANK(laps_times[[#This Row],[56]]),"DNF",CONCATENATE(RANK(rounds_cum_time[[#This Row],[56]],rounds_cum_time[56],1),"."))</f>
        <v>43.</v>
      </c>
      <c r="BN44" s="11" t="str">
        <f>IF(ISBLANK(laps_times[[#This Row],[57]]),"DNF",CONCATENATE(RANK(rounds_cum_time[[#This Row],[57]],rounds_cum_time[57],1),"."))</f>
        <v>43.</v>
      </c>
      <c r="BO44" s="11" t="str">
        <f>IF(ISBLANK(laps_times[[#This Row],[58]]),"DNF",CONCATENATE(RANK(rounds_cum_time[[#This Row],[58]],rounds_cum_time[58],1),"."))</f>
        <v>41.</v>
      </c>
      <c r="BP44" s="11" t="str">
        <f>IF(ISBLANK(laps_times[[#This Row],[59]]),"DNF",CONCATENATE(RANK(rounds_cum_time[[#This Row],[59]],rounds_cum_time[59],1),"."))</f>
        <v>40.</v>
      </c>
      <c r="BQ44" s="11" t="str">
        <f>IF(ISBLANK(laps_times[[#This Row],[60]]),"DNF",CONCATENATE(RANK(rounds_cum_time[[#This Row],[60]],rounds_cum_time[60],1),"."))</f>
        <v>40.</v>
      </c>
      <c r="BR44" s="11" t="str">
        <f>IF(ISBLANK(laps_times[[#This Row],[61]]),"DNF",CONCATENATE(RANK(rounds_cum_time[[#This Row],[61]],rounds_cum_time[61],1),"."))</f>
        <v>40.</v>
      </c>
      <c r="BS44" s="11" t="str">
        <f>IF(ISBLANK(laps_times[[#This Row],[62]]),"DNF",CONCATENATE(RANK(rounds_cum_time[[#This Row],[62]],rounds_cum_time[62],1),"."))</f>
        <v>39.</v>
      </c>
      <c r="BT44" s="11" t="str">
        <f>IF(ISBLANK(laps_times[[#This Row],[63]]),"DNF",CONCATENATE(RANK(rounds_cum_time[[#This Row],[63]],rounds_cum_time[63],1),"."))</f>
        <v>39.</v>
      </c>
    </row>
    <row r="45" spans="2:72" x14ac:dyDescent="0.2">
      <c r="B45" s="5">
        <v>40</v>
      </c>
      <c r="C45" s="20">
        <v>106</v>
      </c>
      <c r="D45" s="1" t="s">
        <v>73</v>
      </c>
      <c r="E45" s="3">
        <v>1971</v>
      </c>
      <c r="F45" s="3" t="s">
        <v>1</v>
      </c>
      <c r="G45" s="3">
        <v>16</v>
      </c>
      <c r="H45" s="1" t="s">
        <v>74</v>
      </c>
      <c r="I45" s="7">
        <v>0.1457326388888889</v>
      </c>
      <c r="J45" s="11" t="str">
        <f>IF(ISBLANK(laps_times[[#This Row],[1]]),"DNF",CONCATENATE(RANK(rounds_cum_time[[#This Row],[1]],rounds_cum_time[1],1),"."))</f>
        <v>41.</v>
      </c>
      <c r="K45" s="11" t="str">
        <f>IF(ISBLANK(laps_times[[#This Row],[2]]),"DNF",CONCATENATE(RANK(rounds_cum_time[[#This Row],[2]],rounds_cum_time[2],1),"."))</f>
        <v>36.</v>
      </c>
      <c r="L45" s="11" t="str">
        <f>IF(ISBLANK(laps_times[[#This Row],[3]]),"DNF",CONCATENATE(RANK(rounds_cum_time[[#This Row],[3]],rounds_cum_time[3],1),"."))</f>
        <v>36.</v>
      </c>
      <c r="M45" s="11" t="str">
        <f>IF(ISBLANK(laps_times[[#This Row],[4]]),"DNF",CONCATENATE(RANK(rounds_cum_time[[#This Row],[4]],rounds_cum_time[4],1),"."))</f>
        <v>35.</v>
      </c>
      <c r="N45" s="11" t="str">
        <f>IF(ISBLANK(laps_times[[#This Row],[5]]),"DNF",CONCATENATE(RANK(rounds_cum_time[[#This Row],[5]],rounds_cum_time[5],1),"."))</f>
        <v>34.</v>
      </c>
      <c r="O45" s="11" t="str">
        <f>IF(ISBLANK(laps_times[[#This Row],[6]]),"DNF",CONCATENATE(RANK(rounds_cum_time[[#This Row],[6]],rounds_cum_time[6],1),"."))</f>
        <v>32.</v>
      </c>
      <c r="P45" s="11" t="str">
        <f>IF(ISBLANK(laps_times[[#This Row],[7]]),"DNF",CONCATENATE(RANK(rounds_cum_time[[#This Row],[7]],rounds_cum_time[7],1),"."))</f>
        <v>31.</v>
      </c>
      <c r="Q45" s="11" t="str">
        <f>IF(ISBLANK(laps_times[[#This Row],[8]]),"DNF",CONCATENATE(RANK(rounds_cum_time[[#This Row],[8]],rounds_cum_time[8],1),"."))</f>
        <v>31.</v>
      </c>
      <c r="R45" s="11" t="str">
        <f>IF(ISBLANK(laps_times[[#This Row],[9]]),"DNF",CONCATENATE(RANK(rounds_cum_time[[#This Row],[9]],rounds_cum_time[9],1),"."))</f>
        <v>30.</v>
      </c>
      <c r="S45" s="11" t="str">
        <f>IF(ISBLANK(laps_times[[#This Row],[10]]),"DNF",CONCATENATE(RANK(rounds_cum_time[[#This Row],[10]],rounds_cum_time[10],1),"."))</f>
        <v>30.</v>
      </c>
      <c r="T45" s="11" t="str">
        <f>IF(ISBLANK(laps_times[[#This Row],[11]]),"DNF",CONCATENATE(RANK(rounds_cum_time[[#This Row],[11]],rounds_cum_time[11],1),"."))</f>
        <v>30.</v>
      </c>
      <c r="U45" s="11" t="str">
        <f>IF(ISBLANK(laps_times[[#This Row],[12]]),"DNF",CONCATENATE(RANK(rounds_cum_time[[#This Row],[12]],rounds_cum_time[12],1),"."))</f>
        <v>29.</v>
      </c>
      <c r="V45" s="11" t="str">
        <f>IF(ISBLANK(laps_times[[#This Row],[13]]),"DNF",CONCATENATE(RANK(rounds_cum_time[[#This Row],[13]],rounds_cum_time[13],1),"."))</f>
        <v>31.</v>
      </c>
      <c r="W45" s="11" t="str">
        <f>IF(ISBLANK(laps_times[[#This Row],[14]]),"DNF",CONCATENATE(RANK(rounds_cum_time[[#This Row],[14]],rounds_cum_time[14],1),"."))</f>
        <v>31.</v>
      </c>
      <c r="X45" s="11" t="str">
        <f>IF(ISBLANK(laps_times[[#This Row],[15]]),"DNF",CONCATENATE(RANK(rounds_cum_time[[#This Row],[15]],rounds_cum_time[15],1),"."))</f>
        <v>31.</v>
      </c>
      <c r="Y45" s="11" t="str">
        <f>IF(ISBLANK(laps_times[[#This Row],[16]]),"DNF",CONCATENATE(RANK(rounds_cum_time[[#This Row],[16]],rounds_cum_time[16],1),"."))</f>
        <v>33.</v>
      </c>
      <c r="Z45" s="11" t="str">
        <f>IF(ISBLANK(laps_times[[#This Row],[17]]),"DNF",CONCATENATE(RANK(rounds_cum_time[[#This Row],[17]],rounds_cum_time[17],1),"."))</f>
        <v>34.</v>
      </c>
      <c r="AA45" s="11" t="str">
        <f>IF(ISBLANK(laps_times[[#This Row],[18]]),"DNF",CONCATENATE(RANK(rounds_cum_time[[#This Row],[18]],rounds_cum_time[18],1),"."))</f>
        <v>33.</v>
      </c>
      <c r="AB45" s="11" t="str">
        <f>IF(ISBLANK(laps_times[[#This Row],[19]]),"DNF",CONCATENATE(RANK(rounds_cum_time[[#This Row],[19]],rounds_cum_time[19],1),"."))</f>
        <v>33.</v>
      </c>
      <c r="AC45" s="11" t="str">
        <f>IF(ISBLANK(laps_times[[#This Row],[20]]),"DNF",CONCATENATE(RANK(rounds_cum_time[[#This Row],[20]],rounds_cum_time[20],1),"."))</f>
        <v>33.</v>
      </c>
      <c r="AD45" s="11" t="str">
        <f>IF(ISBLANK(laps_times[[#This Row],[21]]),"DNF",CONCATENATE(RANK(rounds_cum_time[[#This Row],[21]],rounds_cum_time[21],1),"."))</f>
        <v>34.</v>
      </c>
      <c r="AE45" s="11" t="str">
        <f>IF(ISBLANK(laps_times[[#This Row],[22]]),"DNF",CONCATENATE(RANK(rounds_cum_time[[#This Row],[22]],rounds_cum_time[22],1),"."))</f>
        <v>34.</v>
      </c>
      <c r="AF45" s="11" t="str">
        <f>IF(ISBLANK(laps_times[[#This Row],[23]]),"DNF",CONCATENATE(RANK(rounds_cum_time[[#This Row],[23]],rounds_cum_time[23],1),"."))</f>
        <v>35.</v>
      </c>
      <c r="AG45" s="11" t="str">
        <f>IF(ISBLANK(laps_times[[#This Row],[24]]),"DNF",CONCATENATE(RANK(rounds_cum_time[[#This Row],[24]],rounds_cum_time[24],1),"."))</f>
        <v>35.</v>
      </c>
      <c r="AH45" s="11" t="str">
        <f>IF(ISBLANK(laps_times[[#This Row],[25]]),"DNF",CONCATENATE(RANK(rounds_cum_time[[#This Row],[25]],rounds_cum_time[25],1),"."))</f>
        <v>34.</v>
      </c>
      <c r="AI45" s="11" t="str">
        <f>IF(ISBLANK(laps_times[[#This Row],[26]]),"DNF",CONCATENATE(RANK(rounds_cum_time[[#This Row],[26]],rounds_cum_time[26],1),"."))</f>
        <v>34.</v>
      </c>
      <c r="AJ45" s="11" t="str">
        <f>IF(ISBLANK(laps_times[[#This Row],[27]]),"DNF",CONCATENATE(RANK(rounds_cum_time[[#This Row],[27]],rounds_cum_time[27],1),"."))</f>
        <v>34.</v>
      </c>
      <c r="AK45" s="11" t="str">
        <f>IF(ISBLANK(laps_times[[#This Row],[28]]),"DNF",CONCATENATE(RANK(rounds_cum_time[[#This Row],[28]],rounds_cum_time[28],1),"."))</f>
        <v>35.</v>
      </c>
      <c r="AL45" s="11" t="str">
        <f>IF(ISBLANK(laps_times[[#This Row],[29]]),"DNF",CONCATENATE(RANK(rounds_cum_time[[#This Row],[29]],rounds_cum_time[29],1),"."))</f>
        <v>35.</v>
      </c>
      <c r="AM45" s="11" t="str">
        <f>IF(ISBLANK(laps_times[[#This Row],[30]]),"DNF",CONCATENATE(RANK(rounds_cum_time[[#This Row],[30]],rounds_cum_time[30],1),"."))</f>
        <v>34.</v>
      </c>
      <c r="AN45" s="11" t="str">
        <f>IF(ISBLANK(laps_times[[#This Row],[31]]),"DNF",CONCATENATE(RANK(rounds_cum_time[[#This Row],[31]],rounds_cum_time[31],1),"."))</f>
        <v>34.</v>
      </c>
      <c r="AO45" s="11" t="str">
        <f>IF(ISBLANK(laps_times[[#This Row],[32]]),"DNF",CONCATENATE(RANK(rounds_cum_time[[#This Row],[32]],rounds_cum_time[32],1),"."))</f>
        <v>34.</v>
      </c>
      <c r="AP45" s="11" t="str">
        <f>IF(ISBLANK(laps_times[[#This Row],[33]]),"DNF",CONCATENATE(RANK(rounds_cum_time[[#This Row],[33]],rounds_cum_time[33],1),"."))</f>
        <v>37.</v>
      </c>
      <c r="AQ45" s="11" t="str">
        <f>IF(ISBLANK(laps_times[[#This Row],[34]]),"DNF",CONCATENATE(RANK(rounds_cum_time[[#This Row],[34]],rounds_cum_time[34],1),"."))</f>
        <v>39.</v>
      </c>
      <c r="AR45" s="11" t="str">
        <f>IF(ISBLANK(laps_times[[#This Row],[35]]),"DNF",CONCATENATE(RANK(rounds_cum_time[[#This Row],[35]],rounds_cum_time[35],1),"."))</f>
        <v>38.</v>
      </c>
      <c r="AS45" s="11" t="str">
        <f>IF(ISBLANK(laps_times[[#This Row],[36]]),"DNF",CONCATENATE(RANK(rounds_cum_time[[#This Row],[36]],rounds_cum_time[36],1),"."))</f>
        <v>39.</v>
      </c>
      <c r="AT45" s="11" t="str">
        <f>IF(ISBLANK(laps_times[[#This Row],[37]]),"DNF",CONCATENATE(RANK(rounds_cum_time[[#This Row],[37]],rounds_cum_time[37],1),"."))</f>
        <v>38.</v>
      </c>
      <c r="AU45" s="11" t="str">
        <f>IF(ISBLANK(laps_times[[#This Row],[38]]),"DNF",CONCATENATE(RANK(rounds_cum_time[[#This Row],[38]],rounds_cum_time[38],1),"."))</f>
        <v>38.</v>
      </c>
      <c r="AV45" s="11" t="str">
        <f>IF(ISBLANK(laps_times[[#This Row],[39]]),"DNF",CONCATENATE(RANK(rounds_cum_time[[#This Row],[39]],rounds_cum_time[39],1),"."))</f>
        <v>38.</v>
      </c>
      <c r="AW45" s="11" t="str">
        <f>IF(ISBLANK(laps_times[[#This Row],[40]]),"DNF",CONCATENATE(RANK(rounds_cum_time[[#This Row],[40]],rounds_cum_time[40],1),"."))</f>
        <v>38.</v>
      </c>
      <c r="AX45" s="11" t="str">
        <f>IF(ISBLANK(laps_times[[#This Row],[41]]),"DNF",CONCATENATE(RANK(rounds_cum_time[[#This Row],[41]],rounds_cum_time[41],1),"."))</f>
        <v>38.</v>
      </c>
      <c r="AY45" s="11" t="str">
        <f>IF(ISBLANK(laps_times[[#This Row],[42]]),"DNF",CONCATENATE(RANK(rounds_cum_time[[#This Row],[42]],rounds_cum_time[42],1),"."))</f>
        <v>39.</v>
      </c>
      <c r="AZ45" s="11" t="str">
        <f>IF(ISBLANK(laps_times[[#This Row],[43]]),"DNF",CONCATENATE(RANK(rounds_cum_time[[#This Row],[43]],rounds_cum_time[43],1),"."))</f>
        <v>39.</v>
      </c>
      <c r="BA45" s="11" t="str">
        <f>IF(ISBLANK(laps_times[[#This Row],[44]]),"DNF",CONCATENATE(RANK(rounds_cum_time[[#This Row],[44]],rounds_cum_time[44],1),"."))</f>
        <v>38.</v>
      </c>
      <c r="BB45" s="11" t="str">
        <f>IF(ISBLANK(laps_times[[#This Row],[45]]),"DNF",CONCATENATE(RANK(rounds_cum_time[[#This Row],[45]],rounds_cum_time[45],1),"."))</f>
        <v>38.</v>
      </c>
      <c r="BC45" s="11" t="str">
        <f>IF(ISBLANK(laps_times[[#This Row],[46]]),"DNF",CONCATENATE(RANK(rounds_cum_time[[#This Row],[46]],rounds_cum_time[46],1),"."))</f>
        <v>38.</v>
      </c>
      <c r="BD45" s="11" t="str">
        <f>IF(ISBLANK(laps_times[[#This Row],[47]]),"DNF",CONCATENATE(RANK(rounds_cum_time[[#This Row],[47]],rounds_cum_time[47],1),"."))</f>
        <v>37.</v>
      </c>
      <c r="BE45" s="11" t="str">
        <f>IF(ISBLANK(laps_times[[#This Row],[48]]),"DNF",CONCATENATE(RANK(rounds_cum_time[[#This Row],[48]],rounds_cum_time[48],1),"."))</f>
        <v>36.</v>
      </c>
      <c r="BF45" s="11" t="str">
        <f>IF(ISBLANK(laps_times[[#This Row],[49]]),"DNF",CONCATENATE(RANK(rounds_cum_time[[#This Row],[49]],rounds_cum_time[49],1),"."))</f>
        <v>37.</v>
      </c>
      <c r="BG45" s="11" t="str">
        <f>IF(ISBLANK(laps_times[[#This Row],[50]]),"DNF",CONCATENATE(RANK(rounds_cum_time[[#This Row],[50]],rounds_cum_time[50],1),"."))</f>
        <v>37.</v>
      </c>
      <c r="BH45" s="11" t="str">
        <f>IF(ISBLANK(laps_times[[#This Row],[51]]),"DNF",CONCATENATE(RANK(rounds_cum_time[[#This Row],[51]],rounds_cum_time[51],1),"."))</f>
        <v>37.</v>
      </c>
      <c r="BI45" s="11" t="str">
        <f>IF(ISBLANK(laps_times[[#This Row],[52]]),"DNF",CONCATENATE(RANK(rounds_cum_time[[#This Row],[52]],rounds_cum_time[52],1),"."))</f>
        <v>39.</v>
      </c>
      <c r="BJ45" s="11" t="str">
        <f>IF(ISBLANK(laps_times[[#This Row],[53]]),"DNF",CONCATENATE(RANK(rounds_cum_time[[#This Row],[53]],rounds_cum_time[53],1),"."))</f>
        <v>39.</v>
      </c>
      <c r="BK45" s="11" t="str">
        <f>IF(ISBLANK(laps_times[[#This Row],[54]]),"DNF",CONCATENATE(RANK(rounds_cum_time[[#This Row],[54]],rounds_cum_time[54],1),"."))</f>
        <v>39.</v>
      </c>
      <c r="BL45" s="11" t="str">
        <f>IF(ISBLANK(laps_times[[#This Row],[55]]),"DNF",CONCATENATE(RANK(rounds_cum_time[[#This Row],[55]],rounds_cum_time[55],1),"."))</f>
        <v>39.</v>
      </c>
      <c r="BM45" s="11" t="str">
        <f>IF(ISBLANK(laps_times[[#This Row],[56]]),"DNF",CONCATENATE(RANK(rounds_cum_time[[#This Row],[56]],rounds_cum_time[56],1),"."))</f>
        <v>39.</v>
      </c>
      <c r="BN45" s="11" t="str">
        <f>IF(ISBLANK(laps_times[[#This Row],[57]]),"DNF",CONCATENATE(RANK(rounds_cum_time[[#This Row],[57]],rounds_cum_time[57],1),"."))</f>
        <v>39.</v>
      </c>
      <c r="BO45" s="11" t="str">
        <f>IF(ISBLANK(laps_times[[#This Row],[58]]),"DNF",CONCATENATE(RANK(rounds_cum_time[[#This Row],[58]],rounds_cum_time[58],1),"."))</f>
        <v>39.</v>
      </c>
      <c r="BP45" s="11" t="str">
        <f>IF(ISBLANK(laps_times[[#This Row],[59]]),"DNF",CONCATENATE(RANK(rounds_cum_time[[#This Row],[59]],rounds_cum_time[59],1),"."))</f>
        <v>39.</v>
      </c>
      <c r="BQ45" s="11" t="str">
        <f>IF(ISBLANK(laps_times[[#This Row],[60]]),"DNF",CONCATENATE(RANK(rounds_cum_time[[#This Row],[60]],rounds_cum_time[60],1),"."))</f>
        <v>39.</v>
      </c>
      <c r="BR45" s="11" t="str">
        <f>IF(ISBLANK(laps_times[[#This Row],[61]]),"DNF",CONCATENATE(RANK(rounds_cum_time[[#This Row],[61]],rounds_cum_time[61],1),"."))</f>
        <v>39.</v>
      </c>
      <c r="BS45" s="11" t="str">
        <f>IF(ISBLANK(laps_times[[#This Row],[62]]),"DNF",CONCATENATE(RANK(rounds_cum_time[[#This Row],[62]],rounds_cum_time[62],1),"."))</f>
        <v>40.</v>
      </c>
      <c r="BT45" s="11" t="str">
        <f>IF(ISBLANK(laps_times[[#This Row],[63]]),"DNF",CONCATENATE(RANK(rounds_cum_time[[#This Row],[63]],rounds_cum_time[63],1),"."))</f>
        <v>40.</v>
      </c>
    </row>
    <row r="46" spans="2:72" x14ac:dyDescent="0.2">
      <c r="B46" s="5">
        <v>41</v>
      </c>
      <c r="C46" s="20">
        <v>44</v>
      </c>
      <c r="D46" s="1" t="s">
        <v>75</v>
      </c>
      <c r="E46" s="3">
        <v>1967</v>
      </c>
      <c r="F46" s="3" t="s">
        <v>1</v>
      </c>
      <c r="G46" s="3">
        <v>17</v>
      </c>
      <c r="I46" s="7">
        <v>0.14622870370370369</v>
      </c>
      <c r="J46" s="11" t="str">
        <f>IF(ISBLANK(laps_times[[#This Row],[1]]),"DNF",CONCATENATE(RANK(rounds_cum_time[[#This Row],[1]],rounds_cum_time[1],1),"."))</f>
        <v>15.</v>
      </c>
      <c r="K46" s="11" t="str">
        <f>IF(ISBLANK(laps_times[[#This Row],[2]]),"DNF",CONCATENATE(RANK(rounds_cum_time[[#This Row],[2]],rounds_cum_time[2],1),"."))</f>
        <v>17.</v>
      </c>
      <c r="L46" s="11" t="str">
        <f>IF(ISBLANK(laps_times[[#This Row],[3]]),"DNF",CONCATENATE(RANK(rounds_cum_time[[#This Row],[3]],rounds_cum_time[3],1),"."))</f>
        <v>17.</v>
      </c>
      <c r="M46" s="11" t="str">
        <f>IF(ISBLANK(laps_times[[#This Row],[4]]),"DNF",CONCATENATE(RANK(rounds_cum_time[[#This Row],[4]],rounds_cum_time[4],1),"."))</f>
        <v>17.</v>
      </c>
      <c r="N46" s="11" t="str">
        <f>IF(ISBLANK(laps_times[[#This Row],[5]]),"DNF",CONCATENATE(RANK(rounds_cum_time[[#This Row],[5]],rounds_cum_time[5],1),"."))</f>
        <v>18.</v>
      </c>
      <c r="O46" s="11" t="str">
        <f>IF(ISBLANK(laps_times[[#This Row],[6]]),"DNF",CONCATENATE(RANK(rounds_cum_time[[#This Row],[6]],rounds_cum_time[6],1),"."))</f>
        <v>19.</v>
      </c>
      <c r="P46" s="11" t="str">
        <f>IF(ISBLANK(laps_times[[#This Row],[7]]),"DNF",CONCATENATE(RANK(rounds_cum_time[[#This Row],[7]],rounds_cum_time[7],1),"."))</f>
        <v>21.</v>
      </c>
      <c r="Q46" s="11" t="str">
        <f>IF(ISBLANK(laps_times[[#This Row],[8]]),"DNF",CONCATENATE(RANK(rounds_cum_time[[#This Row],[8]],rounds_cum_time[8],1),"."))</f>
        <v>21.</v>
      </c>
      <c r="R46" s="11" t="str">
        <f>IF(ISBLANK(laps_times[[#This Row],[9]]),"DNF",CONCATENATE(RANK(rounds_cum_time[[#This Row],[9]],rounds_cum_time[9],1),"."))</f>
        <v>21.</v>
      </c>
      <c r="S46" s="11" t="str">
        <f>IF(ISBLANK(laps_times[[#This Row],[10]]),"DNF",CONCATENATE(RANK(rounds_cum_time[[#This Row],[10]],rounds_cum_time[10],1),"."))</f>
        <v>21.</v>
      </c>
      <c r="T46" s="11" t="str">
        <f>IF(ISBLANK(laps_times[[#This Row],[11]]),"DNF",CONCATENATE(RANK(rounds_cum_time[[#This Row],[11]],rounds_cum_time[11],1),"."))</f>
        <v>21.</v>
      </c>
      <c r="U46" s="11" t="str">
        <f>IF(ISBLANK(laps_times[[#This Row],[12]]),"DNF",CONCATENATE(RANK(rounds_cum_time[[#This Row],[12]],rounds_cum_time[12],1),"."))</f>
        <v>21.</v>
      </c>
      <c r="V46" s="11" t="str">
        <f>IF(ISBLANK(laps_times[[#This Row],[13]]),"DNF",CONCATENATE(RANK(rounds_cum_time[[#This Row],[13]],rounds_cum_time[13],1),"."))</f>
        <v>21.</v>
      </c>
      <c r="W46" s="11" t="str">
        <f>IF(ISBLANK(laps_times[[#This Row],[14]]),"DNF",CONCATENATE(RANK(rounds_cum_time[[#This Row],[14]],rounds_cum_time[14],1),"."))</f>
        <v>21.</v>
      </c>
      <c r="X46" s="11" t="str">
        <f>IF(ISBLANK(laps_times[[#This Row],[15]]),"DNF",CONCATENATE(RANK(rounds_cum_time[[#This Row],[15]],rounds_cum_time[15],1),"."))</f>
        <v>21.</v>
      </c>
      <c r="Y46" s="11" t="str">
        <f>IF(ISBLANK(laps_times[[#This Row],[16]]),"DNF",CONCATENATE(RANK(rounds_cum_time[[#This Row],[16]],rounds_cum_time[16],1),"."))</f>
        <v>21.</v>
      </c>
      <c r="Z46" s="11" t="str">
        <f>IF(ISBLANK(laps_times[[#This Row],[17]]),"DNF",CONCATENATE(RANK(rounds_cum_time[[#This Row],[17]],rounds_cum_time[17],1),"."))</f>
        <v>21.</v>
      </c>
      <c r="AA46" s="11" t="str">
        <f>IF(ISBLANK(laps_times[[#This Row],[18]]),"DNF",CONCATENATE(RANK(rounds_cum_time[[#This Row],[18]],rounds_cum_time[18],1),"."))</f>
        <v>22.</v>
      </c>
      <c r="AB46" s="11" t="str">
        <f>IF(ISBLANK(laps_times[[#This Row],[19]]),"DNF",CONCATENATE(RANK(rounds_cum_time[[#This Row],[19]],rounds_cum_time[19],1),"."))</f>
        <v>22.</v>
      </c>
      <c r="AC46" s="11" t="str">
        <f>IF(ISBLANK(laps_times[[#This Row],[20]]),"DNF",CONCATENATE(RANK(rounds_cum_time[[#This Row],[20]],rounds_cum_time[20],1),"."))</f>
        <v>22.</v>
      </c>
      <c r="AD46" s="11" t="str">
        <f>IF(ISBLANK(laps_times[[#This Row],[21]]),"DNF",CONCATENATE(RANK(rounds_cum_time[[#This Row],[21]],rounds_cum_time[21],1),"."))</f>
        <v>22.</v>
      </c>
      <c r="AE46" s="11" t="str">
        <f>IF(ISBLANK(laps_times[[#This Row],[22]]),"DNF",CONCATENATE(RANK(rounds_cum_time[[#This Row],[22]],rounds_cum_time[22],1),"."))</f>
        <v>22.</v>
      </c>
      <c r="AF46" s="11" t="str">
        <f>IF(ISBLANK(laps_times[[#This Row],[23]]),"DNF",CONCATENATE(RANK(rounds_cum_time[[#This Row],[23]],rounds_cum_time[23],1),"."))</f>
        <v>24.</v>
      </c>
      <c r="AG46" s="11" t="str">
        <f>IF(ISBLANK(laps_times[[#This Row],[24]]),"DNF",CONCATENATE(RANK(rounds_cum_time[[#This Row],[24]],rounds_cum_time[24],1),"."))</f>
        <v>24.</v>
      </c>
      <c r="AH46" s="11" t="str">
        <f>IF(ISBLANK(laps_times[[#This Row],[25]]),"DNF",CONCATENATE(RANK(rounds_cum_time[[#This Row],[25]],rounds_cum_time[25],1),"."))</f>
        <v>24.</v>
      </c>
      <c r="AI46" s="11" t="str">
        <f>IF(ISBLANK(laps_times[[#This Row],[26]]),"DNF",CONCATENATE(RANK(rounds_cum_time[[#This Row],[26]],rounds_cum_time[26],1),"."))</f>
        <v>25.</v>
      </c>
      <c r="AJ46" s="11" t="str">
        <f>IF(ISBLANK(laps_times[[#This Row],[27]]),"DNF",CONCATENATE(RANK(rounds_cum_time[[#This Row],[27]],rounds_cum_time[27],1),"."))</f>
        <v>25.</v>
      </c>
      <c r="AK46" s="11" t="str">
        <f>IF(ISBLANK(laps_times[[#This Row],[28]]),"DNF",CONCATENATE(RANK(rounds_cum_time[[#This Row],[28]],rounds_cum_time[28],1),"."))</f>
        <v>25.</v>
      </c>
      <c r="AL46" s="11" t="str">
        <f>IF(ISBLANK(laps_times[[#This Row],[29]]),"DNF",CONCATENATE(RANK(rounds_cum_time[[#This Row],[29]],rounds_cum_time[29],1),"."))</f>
        <v>25.</v>
      </c>
      <c r="AM46" s="11" t="str">
        <f>IF(ISBLANK(laps_times[[#This Row],[30]]),"DNF",CONCATENATE(RANK(rounds_cum_time[[#This Row],[30]],rounds_cum_time[30],1),"."))</f>
        <v>26.</v>
      </c>
      <c r="AN46" s="11" t="str">
        <f>IF(ISBLANK(laps_times[[#This Row],[31]]),"DNF",CONCATENATE(RANK(rounds_cum_time[[#This Row],[31]],rounds_cum_time[31],1),"."))</f>
        <v>28.</v>
      </c>
      <c r="AO46" s="11" t="str">
        <f>IF(ISBLANK(laps_times[[#This Row],[32]]),"DNF",CONCATENATE(RANK(rounds_cum_time[[#This Row],[32]],rounds_cum_time[32],1),"."))</f>
        <v>27.</v>
      </c>
      <c r="AP46" s="11" t="str">
        <f>IF(ISBLANK(laps_times[[#This Row],[33]]),"DNF",CONCATENATE(RANK(rounds_cum_time[[#This Row],[33]],rounds_cum_time[33],1),"."))</f>
        <v>28.</v>
      </c>
      <c r="AQ46" s="11" t="str">
        <f>IF(ISBLANK(laps_times[[#This Row],[34]]),"DNF",CONCATENATE(RANK(rounds_cum_time[[#This Row],[34]],rounds_cum_time[34],1),"."))</f>
        <v>28.</v>
      </c>
      <c r="AR46" s="11" t="str">
        <f>IF(ISBLANK(laps_times[[#This Row],[35]]),"DNF",CONCATENATE(RANK(rounds_cum_time[[#This Row],[35]],rounds_cum_time[35],1),"."))</f>
        <v>28.</v>
      </c>
      <c r="AS46" s="11" t="str">
        <f>IF(ISBLANK(laps_times[[#This Row],[36]]),"DNF",CONCATENATE(RANK(rounds_cum_time[[#This Row],[36]],rounds_cum_time[36],1),"."))</f>
        <v>30.</v>
      </c>
      <c r="AT46" s="11" t="str">
        <f>IF(ISBLANK(laps_times[[#This Row],[37]]),"DNF",CONCATENATE(RANK(rounds_cum_time[[#This Row],[37]],rounds_cum_time[37],1),"."))</f>
        <v>30.</v>
      </c>
      <c r="AU46" s="11" t="str">
        <f>IF(ISBLANK(laps_times[[#This Row],[38]]),"DNF",CONCATENATE(RANK(rounds_cum_time[[#This Row],[38]],rounds_cum_time[38],1),"."))</f>
        <v>30.</v>
      </c>
      <c r="AV46" s="11" t="str">
        <f>IF(ISBLANK(laps_times[[#This Row],[39]]),"DNF",CONCATENATE(RANK(rounds_cum_time[[#This Row],[39]],rounds_cum_time[39],1),"."))</f>
        <v>31.</v>
      </c>
      <c r="AW46" s="11" t="str">
        <f>IF(ISBLANK(laps_times[[#This Row],[40]]),"DNF",CONCATENATE(RANK(rounds_cum_time[[#This Row],[40]],rounds_cum_time[40],1),"."))</f>
        <v>32.</v>
      </c>
      <c r="AX46" s="11" t="str">
        <f>IF(ISBLANK(laps_times[[#This Row],[41]]),"DNF",CONCATENATE(RANK(rounds_cum_time[[#This Row],[41]],rounds_cum_time[41],1),"."))</f>
        <v>33.</v>
      </c>
      <c r="AY46" s="11" t="str">
        <f>IF(ISBLANK(laps_times[[#This Row],[42]]),"DNF",CONCATENATE(RANK(rounds_cum_time[[#This Row],[42]],rounds_cum_time[42],1),"."))</f>
        <v>35.</v>
      </c>
      <c r="AZ46" s="11" t="str">
        <f>IF(ISBLANK(laps_times[[#This Row],[43]]),"DNF",CONCATENATE(RANK(rounds_cum_time[[#This Row],[43]],rounds_cum_time[43],1),"."))</f>
        <v>35.</v>
      </c>
      <c r="BA46" s="11" t="str">
        <f>IF(ISBLANK(laps_times[[#This Row],[44]]),"DNF",CONCATENATE(RANK(rounds_cum_time[[#This Row],[44]],rounds_cum_time[44],1),"."))</f>
        <v>36.</v>
      </c>
      <c r="BB46" s="11" t="str">
        <f>IF(ISBLANK(laps_times[[#This Row],[45]]),"DNF",CONCATENATE(RANK(rounds_cum_time[[#This Row],[45]],rounds_cum_time[45],1),"."))</f>
        <v>37.</v>
      </c>
      <c r="BC46" s="11" t="str">
        <f>IF(ISBLANK(laps_times[[#This Row],[46]]),"DNF",CONCATENATE(RANK(rounds_cum_time[[#This Row],[46]],rounds_cum_time[46],1),"."))</f>
        <v>37.</v>
      </c>
      <c r="BD46" s="11" t="str">
        <f>IF(ISBLANK(laps_times[[#This Row],[47]]),"DNF",CONCATENATE(RANK(rounds_cum_time[[#This Row],[47]],rounds_cum_time[47],1),"."))</f>
        <v>39.</v>
      </c>
      <c r="BE46" s="11" t="str">
        <f>IF(ISBLANK(laps_times[[#This Row],[48]]),"DNF",CONCATENATE(RANK(rounds_cum_time[[#This Row],[48]],rounds_cum_time[48],1),"."))</f>
        <v>40.</v>
      </c>
      <c r="BF46" s="11" t="str">
        <f>IF(ISBLANK(laps_times[[#This Row],[49]]),"DNF",CONCATENATE(RANK(rounds_cum_time[[#This Row],[49]],rounds_cum_time[49],1),"."))</f>
        <v>43.</v>
      </c>
      <c r="BG46" s="11" t="str">
        <f>IF(ISBLANK(laps_times[[#This Row],[50]]),"DNF",CONCATENATE(RANK(rounds_cum_time[[#This Row],[50]],rounds_cum_time[50],1),"."))</f>
        <v>43.</v>
      </c>
      <c r="BH46" s="11" t="str">
        <f>IF(ISBLANK(laps_times[[#This Row],[51]]),"DNF",CONCATENATE(RANK(rounds_cum_time[[#This Row],[51]],rounds_cum_time[51],1),"."))</f>
        <v>43.</v>
      </c>
      <c r="BI46" s="11" t="str">
        <f>IF(ISBLANK(laps_times[[#This Row],[52]]),"DNF",CONCATENATE(RANK(rounds_cum_time[[#This Row],[52]],rounds_cum_time[52],1),"."))</f>
        <v>43.</v>
      </c>
      <c r="BJ46" s="11" t="str">
        <f>IF(ISBLANK(laps_times[[#This Row],[53]]),"DNF",CONCATENATE(RANK(rounds_cum_time[[#This Row],[53]],rounds_cum_time[53],1),"."))</f>
        <v>43.</v>
      </c>
      <c r="BK46" s="11" t="str">
        <f>IF(ISBLANK(laps_times[[#This Row],[54]]),"DNF",CONCATENATE(RANK(rounds_cum_time[[#This Row],[54]],rounds_cum_time[54],1),"."))</f>
        <v>42.</v>
      </c>
      <c r="BL46" s="11" t="str">
        <f>IF(ISBLANK(laps_times[[#This Row],[55]]),"DNF",CONCATENATE(RANK(rounds_cum_time[[#This Row],[55]],rounds_cum_time[55],1),"."))</f>
        <v>42.</v>
      </c>
      <c r="BM46" s="11" t="str">
        <f>IF(ISBLANK(laps_times[[#This Row],[56]]),"DNF",CONCATENATE(RANK(rounds_cum_time[[#This Row],[56]],rounds_cum_time[56],1),"."))</f>
        <v>42.</v>
      </c>
      <c r="BN46" s="11" t="str">
        <f>IF(ISBLANK(laps_times[[#This Row],[57]]),"DNF",CONCATENATE(RANK(rounds_cum_time[[#This Row],[57]],rounds_cum_time[57],1),"."))</f>
        <v>42.</v>
      </c>
      <c r="BO46" s="11" t="str">
        <f>IF(ISBLANK(laps_times[[#This Row],[58]]),"DNF",CONCATENATE(RANK(rounds_cum_time[[#This Row],[58]],rounds_cum_time[58],1),"."))</f>
        <v>42.</v>
      </c>
      <c r="BP46" s="11" t="str">
        <f>IF(ISBLANK(laps_times[[#This Row],[59]]),"DNF",CONCATENATE(RANK(rounds_cum_time[[#This Row],[59]],rounds_cum_time[59],1),"."))</f>
        <v>41.</v>
      </c>
      <c r="BQ46" s="11" t="str">
        <f>IF(ISBLANK(laps_times[[#This Row],[60]]),"DNF",CONCATENATE(RANK(rounds_cum_time[[#This Row],[60]],rounds_cum_time[60],1),"."))</f>
        <v>41.</v>
      </c>
      <c r="BR46" s="11" t="str">
        <f>IF(ISBLANK(laps_times[[#This Row],[61]]),"DNF",CONCATENATE(RANK(rounds_cum_time[[#This Row],[61]],rounds_cum_time[61],1),"."))</f>
        <v>41.</v>
      </c>
      <c r="BS46" s="11" t="str">
        <f>IF(ISBLANK(laps_times[[#This Row],[62]]),"DNF",CONCATENATE(RANK(rounds_cum_time[[#This Row],[62]],rounds_cum_time[62],1),"."))</f>
        <v>41.</v>
      </c>
      <c r="BT46" s="11" t="str">
        <f>IF(ISBLANK(laps_times[[#This Row],[63]]),"DNF",CONCATENATE(RANK(rounds_cum_time[[#This Row],[63]],rounds_cum_time[63],1),"."))</f>
        <v>41.</v>
      </c>
    </row>
    <row r="47" spans="2:72" x14ac:dyDescent="0.2">
      <c r="B47" s="5">
        <v>42</v>
      </c>
      <c r="C47" s="20">
        <v>43</v>
      </c>
      <c r="D47" s="1" t="s">
        <v>76</v>
      </c>
      <c r="E47" s="3">
        <v>1964</v>
      </c>
      <c r="F47" s="3" t="s">
        <v>38</v>
      </c>
      <c r="G47" s="3">
        <v>4</v>
      </c>
      <c r="H47" s="1" t="s">
        <v>77</v>
      </c>
      <c r="I47" s="7">
        <v>0.1463355324074074</v>
      </c>
      <c r="J47" s="11" t="str">
        <f>IF(ISBLANK(laps_times[[#This Row],[1]]),"DNF",CONCATENATE(RANK(rounds_cum_time[[#This Row],[1]],rounds_cum_time[1],1),"."))</f>
        <v>51.</v>
      </c>
      <c r="K47" s="11" t="str">
        <f>IF(ISBLANK(laps_times[[#This Row],[2]]),"DNF",CONCATENATE(RANK(rounds_cum_time[[#This Row],[2]],rounds_cum_time[2],1),"."))</f>
        <v>52.</v>
      </c>
      <c r="L47" s="11" t="str">
        <f>IF(ISBLANK(laps_times[[#This Row],[3]]),"DNF",CONCATENATE(RANK(rounds_cum_time[[#This Row],[3]],rounds_cum_time[3],1),"."))</f>
        <v>50.</v>
      </c>
      <c r="M47" s="11" t="str">
        <f>IF(ISBLANK(laps_times[[#This Row],[4]]),"DNF",CONCATENATE(RANK(rounds_cum_time[[#This Row],[4]],rounds_cum_time[4],1),"."))</f>
        <v>49.</v>
      </c>
      <c r="N47" s="11" t="str">
        <f>IF(ISBLANK(laps_times[[#This Row],[5]]),"DNF",CONCATENATE(RANK(rounds_cum_time[[#This Row],[5]],rounds_cum_time[5],1),"."))</f>
        <v>50.</v>
      </c>
      <c r="O47" s="11" t="str">
        <f>IF(ISBLANK(laps_times[[#This Row],[6]]),"DNF",CONCATENATE(RANK(rounds_cum_time[[#This Row],[6]],rounds_cum_time[6],1),"."))</f>
        <v>50.</v>
      </c>
      <c r="P47" s="11" t="str">
        <f>IF(ISBLANK(laps_times[[#This Row],[7]]),"DNF",CONCATENATE(RANK(rounds_cum_time[[#This Row],[7]],rounds_cum_time[7],1),"."))</f>
        <v>51.</v>
      </c>
      <c r="Q47" s="11" t="str">
        <f>IF(ISBLANK(laps_times[[#This Row],[8]]),"DNF",CONCATENATE(RANK(rounds_cum_time[[#This Row],[8]],rounds_cum_time[8],1),"."))</f>
        <v>53.</v>
      </c>
      <c r="R47" s="11" t="str">
        <f>IF(ISBLANK(laps_times[[#This Row],[9]]),"DNF",CONCATENATE(RANK(rounds_cum_time[[#This Row],[9]],rounds_cum_time[9],1),"."))</f>
        <v>53.</v>
      </c>
      <c r="S47" s="11" t="str">
        <f>IF(ISBLANK(laps_times[[#This Row],[10]]),"DNF",CONCATENATE(RANK(rounds_cum_time[[#This Row],[10]],rounds_cum_time[10],1),"."))</f>
        <v>53.</v>
      </c>
      <c r="T47" s="11" t="str">
        <f>IF(ISBLANK(laps_times[[#This Row],[11]]),"DNF",CONCATENATE(RANK(rounds_cum_time[[#This Row],[11]],rounds_cum_time[11],1),"."))</f>
        <v>53.</v>
      </c>
      <c r="U47" s="11" t="str">
        <f>IF(ISBLANK(laps_times[[#This Row],[12]]),"DNF",CONCATENATE(RANK(rounds_cum_time[[#This Row],[12]],rounds_cum_time[12],1),"."))</f>
        <v>55.</v>
      </c>
      <c r="V47" s="11" t="str">
        <f>IF(ISBLANK(laps_times[[#This Row],[13]]),"DNF",CONCATENATE(RANK(rounds_cum_time[[#This Row],[13]],rounds_cum_time[13],1),"."))</f>
        <v>55.</v>
      </c>
      <c r="W47" s="11" t="str">
        <f>IF(ISBLANK(laps_times[[#This Row],[14]]),"DNF",CONCATENATE(RANK(rounds_cum_time[[#This Row],[14]],rounds_cum_time[14],1),"."))</f>
        <v>54.</v>
      </c>
      <c r="X47" s="11" t="str">
        <f>IF(ISBLANK(laps_times[[#This Row],[15]]),"DNF",CONCATENATE(RANK(rounds_cum_time[[#This Row],[15]],rounds_cum_time[15],1),"."))</f>
        <v>54.</v>
      </c>
      <c r="Y47" s="11" t="str">
        <f>IF(ISBLANK(laps_times[[#This Row],[16]]),"DNF",CONCATENATE(RANK(rounds_cum_time[[#This Row],[16]],rounds_cum_time[16],1),"."))</f>
        <v>54.</v>
      </c>
      <c r="Z47" s="11" t="str">
        <f>IF(ISBLANK(laps_times[[#This Row],[17]]),"DNF",CONCATENATE(RANK(rounds_cum_time[[#This Row],[17]],rounds_cum_time[17],1),"."))</f>
        <v>54.</v>
      </c>
      <c r="AA47" s="11" t="str">
        <f>IF(ISBLANK(laps_times[[#This Row],[18]]),"DNF",CONCATENATE(RANK(rounds_cum_time[[#This Row],[18]],rounds_cum_time[18],1),"."))</f>
        <v>54.</v>
      </c>
      <c r="AB47" s="11" t="str">
        <f>IF(ISBLANK(laps_times[[#This Row],[19]]),"DNF",CONCATENATE(RANK(rounds_cum_time[[#This Row],[19]],rounds_cum_time[19],1),"."))</f>
        <v>54.</v>
      </c>
      <c r="AC47" s="11" t="str">
        <f>IF(ISBLANK(laps_times[[#This Row],[20]]),"DNF",CONCATENATE(RANK(rounds_cum_time[[#This Row],[20]],rounds_cum_time[20],1),"."))</f>
        <v>54.</v>
      </c>
      <c r="AD47" s="11" t="str">
        <f>IF(ISBLANK(laps_times[[#This Row],[21]]),"DNF",CONCATENATE(RANK(rounds_cum_time[[#This Row],[21]],rounds_cum_time[21],1),"."))</f>
        <v>54.</v>
      </c>
      <c r="AE47" s="11" t="str">
        <f>IF(ISBLANK(laps_times[[#This Row],[22]]),"DNF",CONCATENATE(RANK(rounds_cum_time[[#This Row],[22]],rounds_cum_time[22],1),"."))</f>
        <v>55.</v>
      </c>
      <c r="AF47" s="11" t="str">
        <f>IF(ISBLANK(laps_times[[#This Row],[23]]),"DNF",CONCATENATE(RANK(rounds_cum_time[[#This Row],[23]],rounds_cum_time[23],1),"."))</f>
        <v>54.</v>
      </c>
      <c r="AG47" s="11" t="str">
        <f>IF(ISBLANK(laps_times[[#This Row],[24]]),"DNF",CONCATENATE(RANK(rounds_cum_time[[#This Row],[24]],rounds_cum_time[24],1),"."))</f>
        <v>54.</v>
      </c>
      <c r="AH47" s="11" t="str">
        <f>IF(ISBLANK(laps_times[[#This Row],[25]]),"DNF",CONCATENATE(RANK(rounds_cum_time[[#This Row],[25]],rounds_cum_time[25],1),"."))</f>
        <v>54.</v>
      </c>
      <c r="AI47" s="11" t="str">
        <f>IF(ISBLANK(laps_times[[#This Row],[26]]),"DNF",CONCATENATE(RANK(rounds_cum_time[[#This Row],[26]],rounds_cum_time[26],1),"."))</f>
        <v>54.</v>
      </c>
      <c r="AJ47" s="11" t="str">
        <f>IF(ISBLANK(laps_times[[#This Row],[27]]),"DNF",CONCATENATE(RANK(rounds_cum_time[[#This Row],[27]],rounds_cum_time[27],1),"."))</f>
        <v>55.</v>
      </c>
      <c r="AK47" s="11" t="str">
        <f>IF(ISBLANK(laps_times[[#This Row],[28]]),"DNF",CONCATENATE(RANK(rounds_cum_time[[#This Row],[28]],rounds_cum_time[28],1),"."))</f>
        <v>55.</v>
      </c>
      <c r="AL47" s="11" t="str">
        <f>IF(ISBLANK(laps_times[[#This Row],[29]]),"DNF",CONCATENATE(RANK(rounds_cum_time[[#This Row],[29]],rounds_cum_time[29],1),"."))</f>
        <v>56.</v>
      </c>
      <c r="AM47" s="11" t="str">
        <f>IF(ISBLANK(laps_times[[#This Row],[30]]),"DNF",CONCATENATE(RANK(rounds_cum_time[[#This Row],[30]],rounds_cum_time[30],1),"."))</f>
        <v>56.</v>
      </c>
      <c r="AN47" s="11" t="str">
        <f>IF(ISBLANK(laps_times[[#This Row],[31]]),"DNF",CONCATENATE(RANK(rounds_cum_time[[#This Row],[31]],rounds_cum_time[31],1),"."))</f>
        <v>56.</v>
      </c>
      <c r="AO47" s="11" t="str">
        <f>IF(ISBLANK(laps_times[[#This Row],[32]]),"DNF",CONCATENATE(RANK(rounds_cum_time[[#This Row],[32]],rounds_cum_time[32],1),"."))</f>
        <v>55.</v>
      </c>
      <c r="AP47" s="11" t="str">
        <f>IF(ISBLANK(laps_times[[#This Row],[33]]),"DNF",CONCATENATE(RANK(rounds_cum_time[[#This Row],[33]],rounds_cum_time[33],1),"."))</f>
        <v>54.</v>
      </c>
      <c r="AQ47" s="11" t="str">
        <f>IF(ISBLANK(laps_times[[#This Row],[34]]),"DNF",CONCATENATE(RANK(rounds_cum_time[[#This Row],[34]],rounds_cum_time[34],1),"."))</f>
        <v>54.</v>
      </c>
      <c r="AR47" s="11" t="str">
        <f>IF(ISBLANK(laps_times[[#This Row],[35]]),"DNF",CONCATENATE(RANK(rounds_cum_time[[#This Row],[35]],rounds_cum_time[35],1),"."))</f>
        <v>53.</v>
      </c>
      <c r="AS47" s="11" t="str">
        <f>IF(ISBLANK(laps_times[[#This Row],[36]]),"DNF",CONCATENATE(RANK(rounds_cum_time[[#This Row],[36]],rounds_cum_time[36],1),"."))</f>
        <v>53.</v>
      </c>
      <c r="AT47" s="11" t="str">
        <f>IF(ISBLANK(laps_times[[#This Row],[37]]),"DNF",CONCATENATE(RANK(rounds_cum_time[[#This Row],[37]],rounds_cum_time[37],1),"."))</f>
        <v>52.</v>
      </c>
      <c r="AU47" s="11" t="str">
        <f>IF(ISBLANK(laps_times[[#This Row],[38]]),"DNF",CONCATENATE(RANK(rounds_cum_time[[#This Row],[38]],rounds_cum_time[38],1),"."))</f>
        <v>51.</v>
      </c>
      <c r="AV47" s="11" t="str">
        <f>IF(ISBLANK(laps_times[[#This Row],[39]]),"DNF",CONCATENATE(RANK(rounds_cum_time[[#This Row],[39]],rounds_cum_time[39],1),"."))</f>
        <v>50.</v>
      </c>
      <c r="AW47" s="11" t="str">
        <f>IF(ISBLANK(laps_times[[#This Row],[40]]),"DNF",CONCATENATE(RANK(rounds_cum_time[[#This Row],[40]],rounds_cum_time[40],1),"."))</f>
        <v>51.</v>
      </c>
      <c r="AX47" s="11" t="str">
        <f>IF(ISBLANK(laps_times[[#This Row],[41]]),"DNF",CONCATENATE(RANK(rounds_cum_time[[#This Row],[41]],rounds_cum_time[41],1),"."))</f>
        <v>51.</v>
      </c>
      <c r="AY47" s="11" t="str">
        <f>IF(ISBLANK(laps_times[[#This Row],[42]]),"DNF",CONCATENATE(RANK(rounds_cum_time[[#This Row],[42]],rounds_cum_time[42],1),"."))</f>
        <v>50.</v>
      </c>
      <c r="AZ47" s="11" t="str">
        <f>IF(ISBLANK(laps_times[[#This Row],[43]]),"DNF",CONCATENATE(RANK(rounds_cum_time[[#This Row],[43]],rounds_cum_time[43],1),"."))</f>
        <v>50.</v>
      </c>
      <c r="BA47" s="11" t="str">
        <f>IF(ISBLANK(laps_times[[#This Row],[44]]),"DNF",CONCATENATE(RANK(rounds_cum_time[[#This Row],[44]],rounds_cum_time[44],1),"."))</f>
        <v>49.</v>
      </c>
      <c r="BB47" s="11" t="str">
        <f>IF(ISBLANK(laps_times[[#This Row],[45]]),"DNF",CONCATENATE(RANK(rounds_cum_time[[#This Row],[45]],rounds_cum_time[45],1),"."))</f>
        <v>48.</v>
      </c>
      <c r="BC47" s="11" t="str">
        <f>IF(ISBLANK(laps_times[[#This Row],[46]]),"DNF",CONCATENATE(RANK(rounds_cum_time[[#This Row],[46]],rounds_cum_time[46],1),"."))</f>
        <v>47.</v>
      </c>
      <c r="BD47" s="11" t="str">
        <f>IF(ISBLANK(laps_times[[#This Row],[47]]),"DNF",CONCATENATE(RANK(rounds_cum_time[[#This Row],[47]],rounds_cum_time[47],1),"."))</f>
        <v>47.</v>
      </c>
      <c r="BE47" s="11" t="str">
        <f>IF(ISBLANK(laps_times[[#This Row],[48]]),"DNF",CONCATENATE(RANK(rounds_cum_time[[#This Row],[48]],rounds_cum_time[48],1),"."))</f>
        <v>47.</v>
      </c>
      <c r="BF47" s="11" t="str">
        <f>IF(ISBLANK(laps_times[[#This Row],[49]]),"DNF",CONCATENATE(RANK(rounds_cum_time[[#This Row],[49]],rounds_cum_time[49],1),"."))</f>
        <v>47.</v>
      </c>
      <c r="BG47" s="11" t="str">
        <f>IF(ISBLANK(laps_times[[#This Row],[50]]),"DNF",CONCATENATE(RANK(rounds_cum_time[[#This Row],[50]],rounds_cum_time[50],1),"."))</f>
        <v>47.</v>
      </c>
      <c r="BH47" s="11" t="str">
        <f>IF(ISBLANK(laps_times[[#This Row],[51]]),"DNF",CONCATENATE(RANK(rounds_cum_time[[#This Row],[51]],rounds_cum_time[51],1),"."))</f>
        <v>47.</v>
      </c>
      <c r="BI47" s="11" t="str">
        <f>IF(ISBLANK(laps_times[[#This Row],[52]]),"DNF",CONCATENATE(RANK(rounds_cum_time[[#This Row],[52]],rounds_cum_time[52],1),"."))</f>
        <v>47.</v>
      </c>
      <c r="BJ47" s="11" t="str">
        <f>IF(ISBLANK(laps_times[[#This Row],[53]]),"DNF",CONCATENATE(RANK(rounds_cum_time[[#This Row],[53]],rounds_cum_time[53],1),"."))</f>
        <v>47.</v>
      </c>
      <c r="BK47" s="11" t="str">
        <f>IF(ISBLANK(laps_times[[#This Row],[54]]),"DNF",CONCATENATE(RANK(rounds_cum_time[[#This Row],[54]],rounds_cum_time[54],1),"."))</f>
        <v>45.</v>
      </c>
      <c r="BL47" s="11" t="str">
        <f>IF(ISBLANK(laps_times[[#This Row],[55]]),"DNF",CONCATENATE(RANK(rounds_cum_time[[#This Row],[55]],rounds_cum_time[55],1),"."))</f>
        <v>45.</v>
      </c>
      <c r="BM47" s="11" t="str">
        <f>IF(ISBLANK(laps_times[[#This Row],[56]]),"DNF",CONCATENATE(RANK(rounds_cum_time[[#This Row],[56]],rounds_cum_time[56],1),"."))</f>
        <v>44.</v>
      </c>
      <c r="BN47" s="11" t="str">
        <f>IF(ISBLANK(laps_times[[#This Row],[57]]),"DNF",CONCATENATE(RANK(rounds_cum_time[[#This Row],[57]],rounds_cum_time[57],1),"."))</f>
        <v>44.</v>
      </c>
      <c r="BO47" s="11" t="str">
        <f>IF(ISBLANK(laps_times[[#This Row],[58]]),"DNF",CONCATENATE(RANK(rounds_cum_time[[#This Row],[58]],rounds_cum_time[58],1),"."))</f>
        <v>44.</v>
      </c>
      <c r="BP47" s="11" t="str">
        <f>IF(ISBLANK(laps_times[[#This Row],[59]]),"DNF",CONCATENATE(RANK(rounds_cum_time[[#This Row],[59]],rounds_cum_time[59],1),"."))</f>
        <v>43.</v>
      </c>
      <c r="BQ47" s="11" t="str">
        <f>IF(ISBLANK(laps_times[[#This Row],[60]]),"DNF",CONCATENATE(RANK(rounds_cum_time[[#This Row],[60]],rounds_cum_time[60],1),"."))</f>
        <v>42.</v>
      </c>
      <c r="BR47" s="11" t="str">
        <f>IF(ISBLANK(laps_times[[#This Row],[61]]),"DNF",CONCATENATE(RANK(rounds_cum_time[[#This Row],[61]],rounds_cum_time[61],1),"."))</f>
        <v>42.</v>
      </c>
      <c r="BS47" s="11" t="str">
        <f>IF(ISBLANK(laps_times[[#This Row],[62]]),"DNF",CONCATENATE(RANK(rounds_cum_time[[#This Row],[62]],rounds_cum_time[62],1),"."))</f>
        <v>42.</v>
      </c>
      <c r="BT47" s="11" t="str">
        <f>IF(ISBLANK(laps_times[[#This Row],[63]]),"DNF",CONCATENATE(RANK(rounds_cum_time[[#This Row],[63]],rounds_cum_time[63],1),"."))</f>
        <v>42.</v>
      </c>
    </row>
    <row r="48" spans="2:72" x14ac:dyDescent="0.2">
      <c r="B48" s="5">
        <v>43</v>
      </c>
      <c r="C48" s="20">
        <v>50</v>
      </c>
      <c r="D48" s="1" t="s">
        <v>78</v>
      </c>
      <c r="E48" s="3">
        <v>1983</v>
      </c>
      <c r="F48" s="3" t="s">
        <v>22</v>
      </c>
      <c r="G48" s="3">
        <v>2</v>
      </c>
      <c r="H48" s="1" t="s">
        <v>79</v>
      </c>
      <c r="I48" s="7">
        <v>0.14646319444444444</v>
      </c>
      <c r="J48" s="11" t="str">
        <f>IF(ISBLANK(laps_times[[#This Row],[1]]),"DNF",CONCATENATE(RANK(rounds_cum_time[[#This Row],[1]],rounds_cum_time[1],1),"."))</f>
        <v>90.</v>
      </c>
      <c r="K48" s="11" t="str">
        <f>IF(ISBLANK(laps_times[[#This Row],[2]]),"DNF",CONCATENATE(RANK(rounds_cum_time[[#This Row],[2]],rounds_cum_time[2],1),"."))</f>
        <v>88.</v>
      </c>
      <c r="L48" s="11" t="str">
        <f>IF(ISBLANK(laps_times[[#This Row],[3]]),"DNF",CONCATENATE(RANK(rounds_cum_time[[#This Row],[3]],rounds_cum_time[3],1),"."))</f>
        <v>85.</v>
      </c>
      <c r="M48" s="11" t="str">
        <f>IF(ISBLANK(laps_times[[#This Row],[4]]),"DNF",CONCATENATE(RANK(rounds_cum_time[[#This Row],[4]],rounds_cum_time[4],1),"."))</f>
        <v>84.</v>
      </c>
      <c r="N48" s="11" t="str">
        <f>IF(ISBLANK(laps_times[[#This Row],[5]]),"DNF",CONCATENATE(RANK(rounds_cum_time[[#This Row],[5]],rounds_cum_time[5],1),"."))</f>
        <v>84.</v>
      </c>
      <c r="O48" s="11" t="str">
        <f>IF(ISBLANK(laps_times[[#This Row],[6]]),"DNF",CONCATENATE(RANK(rounds_cum_time[[#This Row],[6]],rounds_cum_time[6],1),"."))</f>
        <v>83.</v>
      </c>
      <c r="P48" s="11" t="str">
        <f>IF(ISBLANK(laps_times[[#This Row],[7]]),"DNF",CONCATENATE(RANK(rounds_cum_time[[#This Row],[7]],rounds_cum_time[7],1),"."))</f>
        <v>83.</v>
      </c>
      <c r="Q48" s="11" t="str">
        <f>IF(ISBLANK(laps_times[[#This Row],[8]]),"DNF",CONCATENATE(RANK(rounds_cum_time[[#This Row],[8]],rounds_cum_time[8],1),"."))</f>
        <v>83.</v>
      </c>
      <c r="R48" s="11" t="str">
        <f>IF(ISBLANK(laps_times[[#This Row],[9]]),"DNF",CONCATENATE(RANK(rounds_cum_time[[#This Row],[9]],rounds_cum_time[9],1),"."))</f>
        <v>81.</v>
      </c>
      <c r="S48" s="11" t="str">
        <f>IF(ISBLANK(laps_times[[#This Row],[10]]),"DNF",CONCATENATE(RANK(rounds_cum_time[[#This Row],[10]],rounds_cum_time[10],1),"."))</f>
        <v>79.</v>
      </c>
      <c r="T48" s="11" t="str">
        <f>IF(ISBLANK(laps_times[[#This Row],[11]]),"DNF",CONCATENATE(RANK(rounds_cum_time[[#This Row],[11]],rounds_cum_time[11],1),"."))</f>
        <v>78.</v>
      </c>
      <c r="U48" s="11" t="str">
        <f>IF(ISBLANK(laps_times[[#This Row],[12]]),"DNF",CONCATENATE(RANK(rounds_cum_time[[#This Row],[12]],rounds_cum_time[12],1),"."))</f>
        <v>78.</v>
      </c>
      <c r="V48" s="11" t="str">
        <f>IF(ISBLANK(laps_times[[#This Row],[13]]),"DNF",CONCATENATE(RANK(rounds_cum_time[[#This Row],[13]],rounds_cum_time[13],1),"."))</f>
        <v>78.</v>
      </c>
      <c r="W48" s="11" t="str">
        <f>IF(ISBLANK(laps_times[[#This Row],[14]]),"DNF",CONCATENATE(RANK(rounds_cum_time[[#This Row],[14]],rounds_cum_time[14],1),"."))</f>
        <v>78.</v>
      </c>
      <c r="X48" s="11" t="str">
        <f>IF(ISBLANK(laps_times[[#This Row],[15]]),"DNF",CONCATENATE(RANK(rounds_cum_time[[#This Row],[15]],rounds_cum_time[15],1),"."))</f>
        <v>78.</v>
      </c>
      <c r="Y48" s="11" t="str">
        <f>IF(ISBLANK(laps_times[[#This Row],[16]]),"DNF",CONCATENATE(RANK(rounds_cum_time[[#This Row],[16]],rounds_cum_time[16],1),"."))</f>
        <v>78.</v>
      </c>
      <c r="Z48" s="11" t="str">
        <f>IF(ISBLANK(laps_times[[#This Row],[17]]),"DNF",CONCATENATE(RANK(rounds_cum_time[[#This Row],[17]],rounds_cum_time[17],1),"."))</f>
        <v>76.</v>
      </c>
      <c r="AA48" s="11" t="str">
        <f>IF(ISBLANK(laps_times[[#This Row],[18]]),"DNF",CONCATENATE(RANK(rounds_cum_time[[#This Row],[18]],rounds_cum_time[18],1),"."))</f>
        <v>76.</v>
      </c>
      <c r="AB48" s="11" t="str">
        <f>IF(ISBLANK(laps_times[[#This Row],[19]]),"DNF",CONCATENATE(RANK(rounds_cum_time[[#This Row],[19]],rounds_cum_time[19],1),"."))</f>
        <v>74.</v>
      </c>
      <c r="AC48" s="11" t="str">
        <f>IF(ISBLANK(laps_times[[#This Row],[20]]),"DNF",CONCATENATE(RANK(rounds_cum_time[[#This Row],[20]],rounds_cum_time[20],1),"."))</f>
        <v>73.</v>
      </c>
      <c r="AD48" s="11" t="str">
        <f>IF(ISBLANK(laps_times[[#This Row],[21]]),"DNF",CONCATENATE(RANK(rounds_cum_time[[#This Row],[21]],rounds_cum_time[21],1),"."))</f>
        <v>73.</v>
      </c>
      <c r="AE48" s="11" t="str">
        <f>IF(ISBLANK(laps_times[[#This Row],[22]]),"DNF",CONCATENATE(RANK(rounds_cum_time[[#This Row],[22]],rounds_cum_time[22],1),"."))</f>
        <v>73.</v>
      </c>
      <c r="AF48" s="11" t="str">
        <f>IF(ISBLANK(laps_times[[#This Row],[23]]),"DNF",CONCATENATE(RANK(rounds_cum_time[[#This Row],[23]],rounds_cum_time[23],1),"."))</f>
        <v>73.</v>
      </c>
      <c r="AG48" s="11" t="str">
        <f>IF(ISBLANK(laps_times[[#This Row],[24]]),"DNF",CONCATENATE(RANK(rounds_cum_time[[#This Row],[24]],rounds_cum_time[24],1),"."))</f>
        <v>73.</v>
      </c>
      <c r="AH48" s="11" t="str">
        <f>IF(ISBLANK(laps_times[[#This Row],[25]]),"DNF",CONCATENATE(RANK(rounds_cum_time[[#This Row],[25]],rounds_cum_time[25],1),"."))</f>
        <v>73.</v>
      </c>
      <c r="AI48" s="11" t="str">
        <f>IF(ISBLANK(laps_times[[#This Row],[26]]),"DNF",CONCATENATE(RANK(rounds_cum_time[[#This Row],[26]],rounds_cum_time[26],1),"."))</f>
        <v>72.</v>
      </c>
      <c r="AJ48" s="11" t="str">
        <f>IF(ISBLANK(laps_times[[#This Row],[27]]),"DNF",CONCATENATE(RANK(rounds_cum_time[[#This Row],[27]],rounds_cum_time[27],1),"."))</f>
        <v>72.</v>
      </c>
      <c r="AK48" s="11" t="str">
        <f>IF(ISBLANK(laps_times[[#This Row],[28]]),"DNF",CONCATENATE(RANK(rounds_cum_time[[#This Row],[28]],rounds_cum_time[28],1),"."))</f>
        <v>72.</v>
      </c>
      <c r="AL48" s="11" t="str">
        <f>IF(ISBLANK(laps_times[[#This Row],[29]]),"DNF",CONCATENATE(RANK(rounds_cum_time[[#This Row],[29]],rounds_cum_time[29],1),"."))</f>
        <v>71.</v>
      </c>
      <c r="AM48" s="11" t="str">
        <f>IF(ISBLANK(laps_times[[#This Row],[30]]),"DNF",CONCATENATE(RANK(rounds_cum_time[[#This Row],[30]],rounds_cum_time[30],1),"."))</f>
        <v>71.</v>
      </c>
      <c r="AN48" s="11" t="str">
        <f>IF(ISBLANK(laps_times[[#This Row],[31]]),"DNF",CONCATENATE(RANK(rounds_cum_time[[#This Row],[31]],rounds_cum_time[31],1),"."))</f>
        <v>71.</v>
      </c>
      <c r="AO48" s="11" t="str">
        <f>IF(ISBLANK(laps_times[[#This Row],[32]]),"DNF",CONCATENATE(RANK(rounds_cum_time[[#This Row],[32]],rounds_cum_time[32],1),"."))</f>
        <v>71.</v>
      </c>
      <c r="AP48" s="11" t="str">
        <f>IF(ISBLANK(laps_times[[#This Row],[33]]),"DNF",CONCATENATE(RANK(rounds_cum_time[[#This Row],[33]],rounds_cum_time[33],1),"."))</f>
        <v>69.</v>
      </c>
      <c r="AQ48" s="11" t="str">
        <f>IF(ISBLANK(laps_times[[#This Row],[34]]),"DNF",CONCATENATE(RANK(rounds_cum_time[[#This Row],[34]],rounds_cum_time[34],1),"."))</f>
        <v>69.</v>
      </c>
      <c r="AR48" s="11" t="str">
        <f>IF(ISBLANK(laps_times[[#This Row],[35]]),"DNF",CONCATENATE(RANK(rounds_cum_time[[#This Row],[35]],rounds_cum_time[35],1),"."))</f>
        <v>68.</v>
      </c>
      <c r="AS48" s="11" t="str">
        <f>IF(ISBLANK(laps_times[[#This Row],[36]]),"DNF",CONCATENATE(RANK(rounds_cum_time[[#This Row],[36]],rounds_cum_time[36],1),"."))</f>
        <v>68.</v>
      </c>
      <c r="AT48" s="11" t="str">
        <f>IF(ISBLANK(laps_times[[#This Row],[37]]),"DNF",CONCATENATE(RANK(rounds_cum_time[[#This Row],[37]],rounds_cum_time[37],1),"."))</f>
        <v>68.</v>
      </c>
      <c r="AU48" s="11" t="str">
        <f>IF(ISBLANK(laps_times[[#This Row],[38]]),"DNF",CONCATENATE(RANK(rounds_cum_time[[#This Row],[38]],rounds_cum_time[38],1),"."))</f>
        <v>65.</v>
      </c>
      <c r="AV48" s="11" t="str">
        <f>IF(ISBLANK(laps_times[[#This Row],[39]]),"DNF",CONCATENATE(RANK(rounds_cum_time[[#This Row],[39]],rounds_cum_time[39],1),"."))</f>
        <v>65.</v>
      </c>
      <c r="AW48" s="11" t="str">
        <f>IF(ISBLANK(laps_times[[#This Row],[40]]),"DNF",CONCATENATE(RANK(rounds_cum_time[[#This Row],[40]],rounds_cum_time[40],1),"."))</f>
        <v>64.</v>
      </c>
      <c r="AX48" s="11" t="str">
        <f>IF(ISBLANK(laps_times[[#This Row],[41]]),"DNF",CONCATENATE(RANK(rounds_cum_time[[#This Row],[41]],rounds_cum_time[41],1),"."))</f>
        <v>63.</v>
      </c>
      <c r="AY48" s="11" t="str">
        <f>IF(ISBLANK(laps_times[[#This Row],[42]]),"DNF",CONCATENATE(RANK(rounds_cum_time[[#This Row],[42]],rounds_cum_time[42],1),"."))</f>
        <v>64.</v>
      </c>
      <c r="AZ48" s="11" t="str">
        <f>IF(ISBLANK(laps_times[[#This Row],[43]]),"DNF",CONCATENATE(RANK(rounds_cum_time[[#This Row],[43]],rounds_cum_time[43],1),"."))</f>
        <v>64.</v>
      </c>
      <c r="BA48" s="11" t="str">
        <f>IF(ISBLANK(laps_times[[#This Row],[44]]),"DNF",CONCATENATE(RANK(rounds_cum_time[[#This Row],[44]],rounds_cum_time[44],1),"."))</f>
        <v>64.</v>
      </c>
      <c r="BB48" s="11" t="str">
        <f>IF(ISBLANK(laps_times[[#This Row],[45]]),"DNF",CONCATENATE(RANK(rounds_cum_time[[#This Row],[45]],rounds_cum_time[45],1),"."))</f>
        <v>64.</v>
      </c>
      <c r="BC48" s="11" t="str">
        <f>IF(ISBLANK(laps_times[[#This Row],[46]]),"DNF",CONCATENATE(RANK(rounds_cum_time[[#This Row],[46]],rounds_cum_time[46],1),"."))</f>
        <v>63.</v>
      </c>
      <c r="BD48" s="11" t="str">
        <f>IF(ISBLANK(laps_times[[#This Row],[47]]),"DNF",CONCATENATE(RANK(rounds_cum_time[[#This Row],[47]],rounds_cum_time[47],1),"."))</f>
        <v>61.</v>
      </c>
      <c r="BE48" s="11" t="str">
        <f>IF(ISBLANK(laps_times[[#This Row],[48]]),"DNF",CONCATENATE(RANK(rounds_cum_time[[#This Row],[48]],rounds_cum_time[48],1),"."))</f>
        <v>59.</v>
      </c>
      <c r="BF48" s="11" t="str">
        <f>IF(ISBLANK(laps_times[[#This Row],[49]]),"DNF",CONCATENATE(RANK(rounds_cum_time[[#This Row],[49]],rounds_cum_time[49],1),"."))</f>
        <v>59.</v>
      </c>
      <c r="BG48" s="11" t="str">
        <f>IF(ISBLANK(laps_times[[#This Row],[50]]),"DNF",CONCATENATE(RANK(rounds_cum_time[[#This Row],[50]],rounds_cum_time[50],1),"."))</f>
        <v>58.</v>
      </c>
      <c r="BH48" s="11" t="str">
        <f>IF(ISBLANK(laps_times[[#This Row],[51]]),"DNF",CONCATENATE(RANK(rounds_cum_time[[#This Row],[51]],rounds_cum_time[51],1),"."))</f>
        <v>58.</v>
      </c>
      <c r="BI48" s="11" t="str">
        <f>IF(ISBLANK(laps_times[[#This Row],[52]]),"DNF",CONCATENATE(RANK(rounds_cum_time[[#This Row],[52]],rounds_cum_time[52],1),"."))</f>
        <v>57.</v>
      </c>
      <c r="BJ48" s="11" t="str">
        <f>IF(ISBLANK(laps_times[[#This Row],[53]]),"DNF",CONCATENATE(RANK(rounds_cum_time[[#This Row],[53]],rounds_cum_time[53],1),"."))</f>
        <v>56.</v>
      </c>
      <c r="BK48" s="11" t="str">
        <f>IF(ISBLANK(laps_times[[#This Row],[54]]),"DNF",CONCATENATE(RANK(rounds_cum_time[[#This Row],[54]],rounds_cum_time[54],1),"."))</f>
        <v>55.</v>
      </c>
      <c r="BL48" s="11" t="str">
        <f>IF(ISBLANK(laps_times[[#This Row],[55]]),"DNF",CONCATENATE(RANK(rounds_cum_time[[#This Row],[55]],rounds_cum_time[55],1),"."))</f>
        <v>54.</v>
      </c>
      <c r="BM48" s="11" t="str">
        <f>IF(ISBLANK(laps_times[[#This Row],[56]]),"DNF",CONCATENATE(RANK(rounds_cum_time[[#This Row],[56]],rounds_cum_time[56],1),"."))</f>
        <v>51.</v>
      </c>
      <c r="BN48" s="11" t="str">
        <f>IF(ISBLANK(laps_times[[#This Row],[57]]),"DNF",CONCATENATE(RANK(rounds_cum_time[[#This Row],[57]],rounds_cum_time[57],1),"."))</f>
        <v>48.</v>
      </c>
      <c r="BO48" s="11" t="str">
        <f>IF(ISBLANK(laps_times[[#This Row],[58]]),"DNF",CONCATENATE(RANK(rounds_cum_time[[#This Row],[58]],rounds_cum_time[58],1),"."))</f>
        <v>47.</v>
      </c>
      <c r="BP48" s="11" t="str">
        <f>IF(ISBLANK(laps_times[[#This Row],[59]]),"DNF",CONCATENATE(RANK(rounds_cum_time[[#This Row],[59]],rounds_cum_time[59],1),"."))</f>
        <v>45.</v>
      </c>
      <c r="BQ48" s="11" t="str">
        <f>IF(ISBLANK(laps_times[[#This Row],[60]]),"DNF",CONCATENATE(RANK(rounds_cum_time[[#This Row],[60]],rounds_cum_time[60],1),"."))</f>
        <v>44.</v>
      </c>
      <c r="BR48" s="11" t="str">
        <f>IF(ISBLANK(laps_times[[#This Row],[61]]),"DNF",CONCATENATE(RANK(rounds_cum_time[[#This Row],[61]],rounds_cum_time[61],1),"."))</f>
        <v>43.</v>
      </c>
      <c r="BS48" s="11" t="str">
        <f>IF(ISBLANK(laps_times[[#This Row],[62]]),"DNF",CONCATENATE(RANK(rounds_cum_time[[#This Row],[62]],rounds_cum_time[62],1),"."))</f>
        <v>43.</v>
      </c>
      <c r="BT48" s="11" t="str">
        <f>IF(ISBLANK(laps_times[[#This Row],[63]]),"DNF",CONCATENATE(RANK(rounds_cum_time[[#This Row],[63]],rounds_cum_time[63],1),"."))</f>
        <v>43.</v>
      </c>
    </row>
    <row r="49" spans="2:72" x14ac:dyDescent="0.2">
      <c r="B49" s="5">
        <v>44</v>
      </c>
      <c r="C49" s="20">
        <v>63</v>
      </c>
      <c r="D49" s="1" t="s">
        <v>80</v>
      </c>
      <c r="E49" s="3">
        <v>1978</v>
      </c>
      <c r="F49" s="3" t="s">
        <v>8</v>
      </c>
      <c r="G49" s="3">
        <v>18</v>
      </c>
      <c r="H49" s="1" t="s">
        <v>81</v>
      </c>
      <c r="I49" s="7">
        <v>0.14734212962962964</v>
      </c>
      <c r="J49" s="11" t="str">
        <f>IF(ISBLANK(laps_times[[#This Row],[1]]),"DNF",CONCATENATE(RANK(rounds_cum_time[[#This Row],[1]],rounds_cum_time[1],1),"."))</f>
        <v>45.</v>
      </c>
      <c r="K49" s="11" t="str">
        <f>IF(ISBLANK(laps_times[[#This Row],[2]]),"DNF",CONCATENATE(RANK(rounds_cum_time[[#This Row],[2]],rounds_cum_time[2],1),"."))</f>
        <v>53.</v>
      </c>
      <c r="L49" s="11" t="str">
        <f>IF(ISBLANK(laps_times[[#This Row],[3]]),"DNF",CONCATENATE(RANK(rounds_cum_time[[#This Row],[3]],rounds_cum_time[3],1),"."))</f>
        <v>53.</v>
      </c>
      <c r="M49" s="11" t="str">
        <f>IF(ISBLANK(laps_times[[#This Row],[4]]),"DNF",CONCATENATE(RANK(rounds_cum_time[[#This Row],[4]],rounds_cum_time[4],1),"."))</f>
        <v>52.</v>
      </c>
      <c r="N49" s="11" t="str">
        <f>IF(ISBLANK(laps_times[[#This Row],[5]]),"DNF",CONCATENATE(RANK(rounds_cum_time[[#This Row],[5]],rounds_cum_time[5],1),"."))</f>
        <v>56.</v>
      </c>
      <c r="O49" s="11" t="str">
        <f>IF(ISBLANK(laps_times[[#This Row],[6]]),"DNF",CONCATENATE(RANK(rounds_cum_time[[#This Row],[6]],rounds_cum_time[6],1),"."))</f>
        <v>57.</v>
      </c>
      <c r="P49" s="11" t="str">
        <f>IF(ISBLANK(laps_times[[#This Row],[7]]),"DNF",CONCATENATE(RANK(rounds_cum_time[[#This Row],[7]],rounds_cum_time[7],1),"."))</f>
        <v>58.</v>
      </c>
      <c r="Q49" s="11" t="str">
        <f>IF(ISBLANK(laps_times[[#This Row],[8]]),"DNF",CONCATENATE(RANK(rounds_cum_time[[#This Row],[8]],rounds_cum_time[8],1),"."))</f>
        <v>58.</v>
      </c>
      <c r="R49" s="11" t="str">
        <f>IF(ISBLANK(laps_times[[#This Row],[9]]),"DNF",CONCATENATE(RANK(rounds_cum_time[[#This Row],[9]],rounds_cum_time[9],1),"."))</f>
        <v>58.</v>
      </c>
      <c r="S49" s="11" t="str">
        <f>IF(ISBLANK(laps_times[[#This Row],[10]]),"DNF",CONCATENATE(RANK(rounds_cum_time[[#This Row],[10]],rounds_cum_time[10],1),"."))</f>
        <v>58.</v>
      </c>
      <c r="T49" s="11" t="str">
        <f>IF(ISBLANK(laps_times[[#This Row],[11]]),"DNF",CONCATENATE(RANK(rounds_cum_time[[#This Row],[11]],rounds_cum_time[11],1),"."))</f>
        <v>57.</v>
      </c>
      <c r="U49" s="11" t="str">
        <f>IF(ISBLANK(laps_times[[#This Row],[12]]),"DNF",CONCATENATE(RANK(rounds_cum_time[[#This Row],[12]],rounds_cum_time[12],1),"."))</f>
        <v>59.</v>
      </c>
      <c r="V49" s="11" t="str">
        <f>IF(ISBLANK(laps_times[[#This Row],[13]]),"DNF",CONCATENATE(RANK(rounds_cum_time[[#This Row],[13]],rounds_cum_time[13],1),"."))</f>
        <v>58.</v>
      </c>
      <c r="W49" s="11" t="str">
        <f>IF(ISBLANK(laps_times[[#This Row],[14]]),"DNF",CONCATENATE(RANK(rounds_cum_time[[#This Row],[14]],rounds_cum_time[14],1),"."))</f>
        <v>58.</v>
      </c>
      <c r="X49" s="11" t="str">
        <f>IF(ISBLANK(laps_times[[#This Row],[15]]),"DNF",CONCATENATE(RANK(rounds_cum_time[[#This Row],[15]],rounds_cum_time[15],1),"."))</f>
        <v>58.</v>
      </c>
      <c r="Y49" s="11" t="str">
        <f>IF(ISBLANK(laps_times[[#This Row],[16]]),"DNF",CONCATENATE(RANK(rounds_cum_time[[#This Row],[16]],rounds_cum_time[16],1),"."))</f>
        <v>56.</v>
      </c>
      <c r="Z49" s="11" t="str">
        <f>IF(ISBLANK(laps_times[[#This Row],[17]]),"DNF",CONCATENATE(RANK(rounds_cum_time[[#This Row],[17]],rounds_cum_time[17],1),"."))</f>
        <v>56.</v>
      </c>
      <c r="AA49" s="11" t="str">
        <f>IF(ISBLANK(laps_times[[#This Row],[18]]),"DNF",CONCATENATE(RANK(rounds_cum_time[[#This Row],[18]],rounds_cum_time[18],1),"."))</f>
        <v>56.</v>
      </c>
      <c r="AB49" s="11" t="str">
        <f>IF(ISBLANK(laps_times[[#This Row],[19]]),"DNF",CONCATENATE(RANK(rounds_cum_time[[#This Row],[19]],rounds_cum_time[19],1),"."))</f>
        <v>56.</v>
      </c>
      <c r="AC49" s="11" t="str">
        <f>IF(ISBLANK(laps_times[[#This Row],[20]]),"DNF",CONCATENATE(RANK(rounds_cum_time[[#This Row],[20]],rounds_cum_time[20],1),"."))</f>
        <v>57.</v>
      </c>
      <c r="AD49" s="11" t="str">
        <f>IF(ISBLANK(laps_times[[#This Row],[21]]),"DNF",CONCATENATE(RANK(rounds_cum_time[[#This Row],[21]],rounds_cum_time[21],1),"."))</f>
        <v>56.</v>
      </c>
      <c r="AE49" s="11" t="str">
        <f>IF(ISBLANK(laps_times[[#This Row],[22]]),"DNF",CONCATENATE(RANK(rounds_cum_time[[#This Row],[22]],rounds_cum_time[22],1),"."))</f>
        <v>56.</v>
      </c>
      <c r="AF49" s="11" t="str">
        <f>IF(ISBLANK(laps_times[[#This Row],[23]]),"DNF",CONCATENATE(RANK(rounds_cum_time[[#This Row],[23]],rounds_cum_time[23],1),"."))</f>
        <v>55.</v>
      </c>
      <c r="AG49" s="11" t="str">
        <f>IF(ISBLANK(laps_times[[#This Row],[24]]),"DNF",CONCATENATE(RANK(rounds_cum_time[[#This Row],[24]],rounds_cum_time[24],1),"."))</f>
        <v>55.</v>
      </c>
      <c r="AH49" s="11" t="str">
        <f>IF(ISBLANK(laps_times[[#This Row],[25]]),"DNF",CONCATENATE(RANK(rounds_cum_time[[#This Row],[25]],rounds_cum_time[25],1),"."))</f>
        <v>55.</v>
      </c>
      <c r="AI49" s="11" t="str">
        <f>IF(ISBLANK(laps_times[[#This Row],[26]]),"DNF",CONCATENATE(RANK(rounds_cum_time[[#This Row],[26]],rounds_cum_time[26],1),"."))</f>
        <v>55.</v>
      </c>
      <c r="AJ49" s="11" t="str">
        <f>IF(ISBLANK(laps_times[[#This Row],[27]]),"DNF",CONCATENATE(RANK(rounds_cum_time[[#This Row],[27]],rounds_cum_time[27],1),"."))</f>
        <v>54.</v>
      </c>
      <c r="AK49" s="11" t="str">
        <f>IF(ISBLANK(laps_times[[#This Row],[28]]),"DNF",CONCATENATE(RANK(rounds_cum_time[[#This Row],[28]],rounds_cum_time[28],1),"."))</f>
        <v>54.</v>
      </c>
      <c r="AL49" s="11" t="str">
        <f>IF(ISBLANK(laps_times[[#This Row],[29]]),"DNF",CONCATENATE(RANK(rounds_cum_time[[#This Row],[29]],rounds_cum_time[29],1),"."))</f>
        <v>53.</v>
      </c>
      <c r="AM49" s="11" t="str">
        <f>IF(ISBLANK(laps_times[[#This Row],[30]]),"DNF",CONCATENATE(RANK(rounds_cum_time[[#This Row],[30]],rounds_cum_time[30],1),"."))</f>
        <v>52.</v>
      </c>
      <c r="AN49" s="11" t="str">
        <f>IF(ISBLANK(laps_times[[#This Row],[31]]),"DNF",CONCATENATE(RANK(rounds_cum_time[[#This Row],[31]],rounds_cum_time[31],1),"."))</f>
        <v>53.</v>
      </c>
      <c r="AO49" s="11" t="str">
        <f>IF(ISBLANK(laps_times[[#This Row],[32]]),"DNF",CONCATENATE(RANK(rounds_cum_time[[#This Row],[32]],rounds_cum_time[32],1),"."))</f>
        <v>53.</v>
      </c>
      <c r="AP49" s="11" t="str">
        <f>IF(ISBLANK(laps_times[[#This Row],[33]]),"DNF",CONCATENATE(RANK(rounds_cum_time[[#This Row],[33]],rounds_cum_time[33],1),"."))</f>
        <v>53.</v>
      </c>
      <c r="AQ49" s="11" t="str">
        <f>IF(ISBLANK(laps_times[[#This Row],[34]]),"DNF",CONCATENATE(RANK(rounds_cum_time[[#This Row],[34]],rounds_cum_time[34],1),"."))</f>
        <v>53.</v>
      </c>
      <c r="AR49" s="11" t="str">
        <f>IF(ISBLANK(laps_times[[#This Row],[35]]),"DNF",CONCATENATE(RANK(rounds_cum_time[[#This Row],[35]],rounds_cum_time[35],1),"."))</f>
        <v>54.</v>
      </c>
      <c r="AS49" s="11" t="str">
        <f>IF(ISBLANK(laps_times[[#This Row],[36]]),"DNF",CONCATENATE(RANK(rounds_cum_time[[#This Row],[36]],rounds_cum_time[36],1),"."))</f>
        <v>54.</v>
      </c>
      <c r="AT49" s="11" t="str">
        <f>IF(ISBLANK(laps_times[[#This Row],[37]]),"DNF",CONCATENATE(RANK(rounds_cum_time[[#This Row],[37]],rounds_cum_time[37],1),"."))</f>
        <v>54.</v>
      </c>
      <c r="AU49" s="11" t="str">
        <f>IF(ISBLANK(laps_times[[#This Row],[38]]),"DNF",CONCATENATE(RANK(rounds_cum_time[[#This Row],[38]],rounds_cum_time[38],1),"."))</f>
        <v>55.</v>
      </c>
      <c r="AV49" s="11" t="str">
        <f>IF(ISBLANK(laps_times[[#This Row],[39]]),"DNF",CONCATENATE(RANK(rounds_cum_time[[#This Row],[39]],rounds_cum_time[39],1),"."))</f>
        <v>53.</v>
      </c>
      <c r="AW49" s="11" t="str">
        <f>IF(ISBLANK(laps_times[[#This Row],[40]]),"DNF",CONCATENATE(RANK(rounds_cum_time[[#This Row],[40]],rounds_cum_time[40],1),"."))</f>
        <v>53.</v>
      </c>
      <c r="AX49" s="11" t="str">
        <f>IF(ISBLANK(laps_times[[#This Row],[41]]),"DNF",CONCATENATE(RANK(rounds_cum_time[[#This Row],[41]],rounds_cum_time[41],1),"."))</f>
        <v>53.</v>
      </c>
      <c r="AY49" s="11" t="str">
        <f>IF(ISBLANK(laps_times[[#This Row],[42]]),"DNF",CONCATENATE(RANK(rounds_cum_time[[#This Row],[42]],rounds_cum_time[42],1),"."))</f>
        <v>53.</v>
      </c>
      <c r="AZ49" s="11" t="str">
        <f>IF(ISBLANK(laps_times[[#This Row],[43]]),"DNF",CONCATENATE(RANK(rounds_cum_time[[#This Row],[43]],rounds_cum_time[43],1),"."))</f>
        <v>52.</v>
      </c>
      <c r="BA49" s="11" t="str">
        <f>IF(ISBLANK(laps_times[[#This Row],[44]]),"DNF",CONCATENATE(RANK(rounds_cum_time[[#This Row],[44]],rounds_cum_time[44],1),"."))</f>
        <v>52.</v>
      </c>
      <c r="BB49" s="11" t="str">
        <f>IF(ISBLANK(laps_times[[#This Row],[45]]),"DNF",CONCATENATE(RANK(rounds_cum_time[[#This Row],[45]],rounds_cum_time[45],1),"."))</f>
        <v>52.</v>
      </c>
      <c r="BC49" s="11" t="str">
        <f>IF(ISBLANK(laps_times[[#This Row],[46]]),"DNF",CONCATENATE(RANK(rounds_cum_time[[#This Row],[46]],rounds_cum_time[46],1),"."))</f>
        <v>52.</v>
      </c>
      <c r="BD49" s="11" t="str">
        <f>IF(ISBLANK(laps_times[[#This Row],[47]]),"DNF",CONCATENATE(RANK(rounds_cum_time[[#This Row],[47]],rounds_cum_time[47],1),"."))</f>
        <v>52.</v>
      </c>
      <c r="BE49" s="11" t="str">
        <f>IF(ISBLANK(laps_times[[#This Row],[48]]),"DNF",CONCATENATE(RANK(rounds_cum_time[[#This Row],[48]],rounds_cum_time[48],1),"."))</f>
        <v>50.</v>
      </c>
      <c r="BF49" s="11" t="str">
        <f>IF(ISBLANK(laps_times[[#This Row],[49]]),"DNF",CONCATENATE(RANK(rounds_cum_time[[#This Row],[49]],rounds_cum_time[49],1),"."))</f>
        <v>50.</v>
      </c>
      <c r="BG49" s="11" t="str">
        <f>IF(ISBLANK(laps_times[[#This Row],[50]]),"DNF",CONCATENATE(RANK(rounds_cum_time[[#This Row],[50]],rounds_cum_time[50],1),"."))</f>
        <v>51.</v>
      </c>
      <c r="BH49" s="11" t="str">
        <f>IF(ISBLANK(laps_times[[#This Row],[51]]),"DNF",CONCATENATE(RANK(rounds_cum_time[[#This Row],[51]],rounds_cum_time[51],1),"."))</f>
        <v>53.</v>
      </c>
      <c r="BI49" s="11" t="str">
        <f>IF(ISBLANK(laps_times[[#This Row],[52]]),"DNF",CONCATENATE(RANK(rounds_cum_time[[#This Row],[52]],rounds_cum_time[52],1),"."))</f>
        <v>49.</v>
      </c>
      <c r="BJ49" s="11" t="str">
        <f>IF(ISBLANK(laps_times[[#This Row],[53]]),"DNF",CONCATENATE(RANK(rounds_cum_time[[#This Row],[53]],rounds_cum_time[53],1),"."))</f>
        <v>49.</v>
      </c>
      <c r="BK49" s="11" t="str">
        <f>IF(ISBLANK(laps_times[[#This Row],[54]]),"DNF",CONCATENATE(RANK(rounds_cum_time[[#This Row],[54]],rounds_cum_time[54],1),"."))</f>
        <v>49.</v>
      </c>
      <c r="BL49" s="11" t="str">
        <f>IF(ISBLANK(laps_times[[#This Row],[55]]),"DNF",CONCATENATE(RANK(rounds_cum_time[[#This Row],[55]],rounds_cum_time[55],1),"."))</f>
        <v>49.</v>
      </c>
      <c r="BM49" s="11" t="str">
        <f>IF(ISBLANK(laps_times[[#This Row],[56]]),"DNF",CONCATENATE(RANK(rounds_cum_time[[#This Row],[56]],rounds_cum_time[56],1),"."))</f>
        <v>47.</v>
      </c>
      <c r="BN49" s="11" t="str">
        <f>IF(ISBLANK(laps_times[[#This Row],[57]]),"DNF",CONCATENATE(RANK(rounds_cum_time[[#This Row],[57]],rounds_cum_time[57],1),"."))</f>
        <v>47.</v>
      </c>
      <c r="BO49" s="11" t="str">
        <f>IF(ISBLANK(laps_times[[#This Row],[58]]),"DNF",CONCATENATE(RANK(rounds_cum_time[[#This Row],[58]],rounds_cum_time[58],1),"."))</f>
        <v>48.</v>
      </c>
      <c r="BP49" s="11" t="str">
        <f>IF(ISBLANK(laps_times[[#This Row],[59]]),"DNF",CONCATENATE(RANK(rounds_cum_time[[#This Row],[59]],rounds_cum_time[59],1),"."))</f>
        <v>46.</v>
      </c>
      <c r="BQ49" s="11" t="str">
        <f>IF(ISBLANK(laps_times[[#This Row],[60]]),"DNF",CONCATENATE(RANK(rounds_cum_time[[#This Row],[60]],rounds_cum_time[60],1),"."))</f>
        <v>47.</v>
      </c>
      <c r="BR49" s="11" t="str">
        <f>IF(ISBLANK(laps_times[[#This Row],[61]]),"DNF",CONCATENATE(RANK(rounds_cum_time[[#This Row],[61]],rounds_cum_time[61],1),"."))</f>
        <v>47.</v>
      </c>
      <c r="BS49" s="11" t="str">
        <f>IF(ISBLANK(laps_times[[#This Row],[62]]),"DNF",CONCATENATE(RANK(rounds_cum_time[[#This Row],[62]],rounds_cum_time[62],1),"."))</f>
        <v>45.</v>
      </c>
      <c r="BT49" s="11" t="str">
        <f>IF(ISBLANK(laps_times[[#This Row],[63]]),"DNF",CONCATENATE(RANK(rounds_cum_time[[#This Row],[63]],rounds_cum_time[63],1),"."))</f>
        <v>44.</v>
      </c>
    </row>
    <row r="50" spans="2:72" x14ac:dyDescent="0.2">
      <c r="B50" s="5">
        <v>45</v>
      </c>
      <c r="C50" s="20">
        <v>54</v>
      </c>
      <c r="D50" s="1" t="s">
        <v>82</v>
      </c>
      <c r="E50" s="3">
        <v>1974</v>
      </c>
      <c r="F50" s="3" t="s">
        <v>1</v>
      </c>
      <c r="G50" s="3">
        <v>18</v>
      </c>
      <c r="H50" s="1" t="s">
        <v>83</v>
      </c>
      <c r="I50" s="7">
        <v>0.14781481481481482</v>
      </c>
      <c r="J50" s="11" t="str">
        <f>IF(ISBLANK(laps_times[[#This Row],[1]]),"DNF",CONCATENATE(RANK(rounds_cum_time[[#This Row],[1]],rounds_cum_time[1],1),"."))</f>
        <v>57.</v>
      </c>
      <c r="K50" s="11" t="str">
        <f>IF(ISBLANK(laps_times[[#This Row],[2]]),"DNF",CONCATENATE(RANK(rounds_cum_time[[#This Row],[2]],rounds_cum_time[2],1),"."))</f>
        <v>59.</v>
      </c>
      <c r="L50" s="11" t="str">
        <f>IF(ISBLANK(laps_times[[#This Row],[3]]),"DNF",CONCATENATE(RANK(rounds_cum_time[[#This Row],[3]],rounds_cum_time[3],1),"."))</f>
        <v>63.</v>
      </c>
      <c r="M50" s="11" t="str">
        <f>IF(ISBLANK(laps_times[[#This Row],[4]]),"DNF",CONCATENATE(RANK(rounds_cum_time[[#This Row],[4]],rounds_cum_time[4],1),"."))</f>
        <v>63.</v>
      </c>
      <c r="N50" s="11" t="str">
        <f>IF(ISBLANK(laps_times[[#This Row],[5]]),"DNF",CONCATENATE(RANK(rounds_cum_time[[#This Row],[5]],rounds_cum_time[5],1),"."))</f>
        <v>63.</v>
      </c>
      <c r="O50" s="11" t="str">
        <f>IF(ISBLANK(laps_times[[#This Row],[6]]),"DNF",CONCATENATE(RANK(rounds_cum_time[[#This Row],[6]],rounds_cum_time[6],1),"."))</f>
        <v>64.</v>
      </c>
      <c r="P50" s="11" t="str">
        <f>IF(ISBLANK(laps_times[[#This Row],[7]]),"DNF",CONCATENATE(RANK(rounds_cum_time[[#This Row],[7]],rounds_cum_time[7],1),"."))</f>
        <v>65.</v>
      </c>
      <c r="Q50" s="11" t="str">
        <f>IF(ISBLANK(laps_times[[#This Row],[8]]),"DNF",CONCATENATE(RANK(rounds_cum_time[[#This Row],[8]],rounds_cum_time[8],1),"."))</f>
        <v>63.</v>
      </c>
      <c r="R50" s="11" t="str">
        <f>IF(ISBLANK(laps_times[[#This Row],[9]]),"DNF",CONCATENATE(RANK(rounds_cum_time[[#This Row],[9]],rounds_cum_time[9],1),"."))</f>
        <v>63.</v>
      </c>
      <c r="S50" s="11" t="str">
        <f>IF(ISBLANK(laps_times[[#This Row],[10]]),"DNF",CONCATENATE(RANK(rounds_cum_time[[#This Row],[10]],rounds_cum_time[10],1),"."))</f>
        <v>63.</v>
      </c>
      <c r="T50" s="11" t="str">
        <f>IF(ISBLANK(laps_times[[#This Row],[11]]),"DNF",CONCATENATE(RANK(rounds_cum_time[[#This Row],[11]],rounds_cum_time[11],1),"."))</f>
        <v>64.</v>
      </c>
      <c r="U50" s="11" t="str">
        <f>IF(ISBLANK(laps_times[[#This Row],[12]]),"DNF",CONCATENATE(RANK(rounds_cum_time[[#This Row],[12]],rounds_cum_time[12],1),"."))</f>
        <v>64.</v>
      </c>
      <c r="V50" s="11" t="str">
        <f>IF(ISBLANK(laps_times[[#This Row],[13]]),"DNF",CONCATENATE(RANK(rounds_cum_time[[#This Row],[13]],rounds_cum_time[13],1),"."))</f>
        <v>64.</v>
      </c>
      <c r="W50" s="11" t="str">
        <f>IF(ISBLANK(laps_times[[#This Row],[14]]),"DNF",CONCATENATE(RANK(rounds_cum_time[[#This Row],[14]],rounds_cum_time[14],1),"."))</f>
        <v>64.</v>
      </c>
      <c r="X50" s="11" t="str">
        <f>IF(ISBLANK(laps_times[[#This Row],[15]]),"DNF",CONCATENATE(RANK(rounds_cum_time[[#This Row],[15]],rounds_cum_time[15],1),"."))</f>
        <v>62.</v>
      </c>
      <c r="Y50" s="11" t="str">
        <f>IF(ISBLANK(laps_times[[#This Row],[16]]),"DNF",CONCATENATE(RANK(rounds_cum_time[[#This Row],[16]],rounds_cum_time[16],1),"."))</f>
        <v>62.</v>
      </c>
      <c r="Z50" s="11" t="str">
        <f>IF(ISBLANK(laps_times[[#This Row],[17]]),"DNF",CONCATENATE(RANK(rounds_cum_time[[#This Row],[17]],rounds_cum_time[17],1),"."))</f>
        <v>62.</v>
      </c>
      <c r="AA50" s="11" t="str">
        <f>IF(ISBLANK(laps_times[[#This Row],[18]]),"DNF",CONCATENATE(RANK(rounds_cum_time[[#This Row],[18]],rounds_cum_time[18],1),"."))</f>
        <v>61.</v>
      </c>
      <c r="AB50" s="11" t="str">
        <f>IF(ISBLANK(laps_times[[#This Row],[19]]),"DNF",CONCATENATE(RANK(rounds_cum_time[[#This Row],[19]],rounds_cum_time[19],1),"."))</f>
        <v>60.</v>
      </c>
      <c r="AC50" s="11" t="str">
        <f>IF(ISBLANK(laps_times[[#This Row],[20]]),"DNF",CONCATENATE(RANK(rounds_cum_time[[#This Row],[20]],rounds_cum_time[20],1),"."))</f>
        <v>60.</v>
      </c>
      <c r="AD50" s="11" t="str">
        <f>IF(ISBLANK(laps_times[[#This Row],[21]]),"DNF",CONCATENATE(RANK(rounds_cum_time[[#This Row],[21]],rounds_cum_time[21],1),"."))</f>
        <v>59.</v>
      </c>
      <c r="AE50" s="11" t="str">
        <f>IF(ISBLANK(laps_times[[#This Row],[22]]),"DNF",CONCATENATE(RANK(rounds_cum_time[[#This Row],[22]],rounds_cum_time[22],1),"."))</f>
        <v>58.</v>
      </c>
      <c r="AF50" s="11" t="str">
        <f>IF(ISBLANK(laps_times[[#This Row],[23]]),"DNF",CONCATENATE(RANK(rounds_cum_time[[#This Row],[23]],rounds_cum_time[23],1),"."))</f>
        <v>57.</v>
      </c>
      <c r="AG50" s="11" t="str">
        <f>IF(ISBLANK(laps_times[[#This Row],[24]]),"DNF",CONCATENATE(RANK(rounds_cum_time[[#This Row],[24]],rounds_cum_time[24],1),"."))</f>
        <v>57.</v>
      </c>
      <c r="AH50" s="11" t="str">
        <f>IF(ISBLANK(laps_times[[#This Row],[25]]),"DNF",CONCATENATE(RANK(rounds_cum_time[[#This Row],[25]],rounds_cum_time[25],1),"."))</f>
        <v>56.</v>
      </c>
      <c r="AI50" s="11" t="str">
        <f>IF(ISBLANK(laps_times[[#This Row],[26]]),"DNF",CONCATENATE(RANK(rounds_cum_time[[#This Row],[26]],rounds_cum_time[26],1),"."))</f>
        <v>56.</v>
      </c>
      <c r="AJ50" s="11" t="str">
        <f>IF(ISBLANK(laps_times[[#This Row],[27]]),"DNF",CONCATENATE(RANK(rounds_cum_time[[#This Row],[27]],rounds_cum_time[27],1),"."))</f>
        <v>56.</v>
      </c>
      <c r="AK50" s="11" t="str">
        <f>IF(ISBLANK(laps_times[[#This Row],[28]]),"DNF",CONCATENATE(RANK(rounds_cum_time[[#This Row],[28]],rounds_cum_time[28],1),"."))</f>
        <v>56.</v>
      </c>
      <c r="AL50" s="11" t="str">
        <f>IF(ISBLANK(laps_times[[#This Row],[29]]),"DNF",CONCATENATE(RANK(rounds_cum_time[[#This Row],[29]],rounds_cum_time[29],1),"."))</f>
        <v>55.</v>
      </c>
      <c r="AM50" s="11" t="str">
        <f>IF(ISBLANK(laps_times[[#This Row],[30]]),"DNF",CONCATENATE(RANK(rounds_cum_time[[#This Row],[30]],rounds_cum_time[30],1),"."))</f>
        <v>54.</v>
      </c>
      <c r="AN50" s="11" t="str">
        <f>IF(ISBLANK(laps_times[[#This Row],[31]]),"DNF",CONCATENATE(RANK(rounds_cum_time[[#This Row],[31]],rounds_cum_time[31],1),"."))</f>
        <v>52.</v>
      </c>
      <c r="AO50" s="11" t="str">
        <f>IF(ISBLANK(laps_times[[#This Row],[32]]),"DNF",CONCATENATE(RANK(rounds_cum_time[[#This Row],[32]],rounds_cum_time[32],1),"."))</f>
        <v>52.</v>
      </c>
      <c r="AP50" s="11" t="str">
        <f>IF(ISBLANK(laps_times[[#This Row],[33]]),"DNF",CONCATENATE(RANK(rounds_cum_time[[#This Row],[33]],rounds_cum_time[33],1),"."))</f>
        <v>51.</v>
      </c>
      <c r="AQ50" s="11" t="str">
        <f>IF(ISBLANK(laps_times[[#This Row],[34]]),"DNF",CONCATENATE(RANK(rounds_cum_time[[#This Row],[34]],rounds_cum_time[34],1),"."))</f>
        <v>50.</v>
      </c>
      <c r="AR50" s="11" t="str">
        <f>IF(ISBLANK(laps_times[[#This Row],[35]]),"DNF",CONCATENATE(RANK(rounds_cum_time[[#This Row],[35]],rounds_cum_time[35],1),"."))</f>
        <v>50.</v>
      </c>
      <c r="AS50" s="11" t="str">
        <f>IF(ISBLANK(laps_times[[#This Row],[36]]),"DNF",CONCATENATE(RANK(rounds_cum_time[[#This Row],[36]],rounds_cum_time[36],1),"."))</f>
        <v>48.</v>
      </c>
      <c r="AT50" s="11" t="str">
        <f>IF(ISBLANK(laps_times[[#This Row],[37]]),"DNF",CONCATENATE(RANK(rounds_cum_time[[#This Row],[37]],rounds_cum_time[37],1),"."))</f>
        <v>48.</v>
      </c>
      <c r="AU50" s="11" t="str">
        <f>IF(ISBLANK(laps_times[[#This Row],[38]]),"DNF",CONCATENATE(RANK(rounds_cum_time[[#This Row],[38]],rounds_cum_time[38],1),"."))</f>
        <v>46.</v>
      </c>
      <c r="AV50" s="11" t="str">
        <f>IF(ISBLANK(laps_times[[#This Row],[39]]),"DNF",CONCATENATE(RANK(rounds_cum_time[[#This Row],[39]],rounds_cum_time[39],1),"."))</f>
        <v>45.</v>
      </c>
      <c r="AW50" s="11" t="str">
        <f>IF(ISBLANK(laps_times[[#This Row],[40]]),"DNF",CONCATENATE(RANK(rounds_cum_time[[#This Row],[40]],rounds_cum_time[40],1),"."))</f>
        <v>45.</v>
      </c>
      <c r="AX50" s="11" t="str">
        <f>IF(ISBLANK(laps_times[[#This Row],[41]]),"DNF",CONCATENATE(RANK(rounds_cum_time[[#This Row],[41]],rounds_cum_time[41],1),"."))</f>
        <v>44.</v>
      </c>
      <c r="AY50" s="11" t="str">
        <f>IF(ISBLANK(laps_times[[#This Row],[42]]),"DNF",CONCATENATE(RANK(rounds_cum_time[[#This Row],[42]],rounds_cum_time[42],1),"."))</f>
        <v>44.</v>
      </c>
      <c r="AZ50" s="11" t="str">
        <f>IF(ISBLANK(laps_times[[#This Row],[43]]),"DNF",CONCATENATE(RANK(rounds_cum_time[[#This Row],[43]],rounds_cum_time[43],1),"."))</f>
        <v>44.</v>
      </c>
      <c r="BA50" s="11" t="str">
        <f>IF(ISBLANK(laps_times[[#This Row],[44]]),"DNF",CONCATENATE(RANK(rounds_cum_time[[#This Row],[44]],rounds_cum_time[44],1),"."))</f>
        <v>44.</v>
      </c>
      <c r="BB50" s="11" t="str">
        <f>IF(ISBLANK(laps_times[[#This Row],[45]]),"DNF",CONCATENATE(RANK(rounds_cum_time[[#This Row],[45]],rounds_cum_time[45],1),"."))</f>
        <v>44.</v>
      </c>
      <c r="BC50" s="11" t="str">
        <f>IF(ISBLANK(laps_times[[#This Row],[46]]),"DNF",CONCATENATE(RANK(rounds_cum_time[[#This Row],[46]],rounds_cum_time[46],1),"."))</f>
        <v>44.</v>
      </c>
      <c r="BD50" s="11" t="str">
        <f>IF(ISBLANK(laps_times[[#This Row],[47]]),"DNF",CONCATENATE(RANK(rounds_cum_time[[#This Row],[47]],rounds_cum_time[47],1),"."))</f>
        <v>45.</v>
      </c>
      <c r="BE50" s="11" t="str">
        <f>IF(ISBLANK(laps_times[[#This Row],[48]]),"DNF",CONCATENATE(RANK(rounds_cum_time[[#This Row],[48]],rounds_cum_time[48],1),"."))</f>
        <v>45.</v>
      </c>
      <c r="BF50" s="11" t="str">
        <f>IF(ISBLANK(laps_times[[#This Row],[49]]),"DNF",CONCATENATE(RANK(rounds_cum_time[[#This Row],[49]],rounds_cum_time[49],1),"."))</f>
        <v>44.</v>
      </c>
      <c r="BG50" s="11" t="str">
        <f>IF(ISBLANK(laps_times[[#This Row],[50]]),"DNF",CONCATENATE(RANK(rounds_cum_time[[#This Row],[50]],rounds_cum_time[50],1),"."))</f>
        <v>44.</v>
      </c>
      <c r="BH50" s="11" t="str">
        <f>IF(ISBLANK(laps_times[[#This Row],[51]]),"DNF",CONCATENATE(RANK(rounds_cum_time[[#This Row],[51]],rounds_cum_time[51],1),"."))</f>
        <v>42.</v>
      </c>
      <c r="BI50" s="11" t="str">
        <f>IF(ISBLANK(laps_times[[#This Row],[52]]),"DNF",CONCATENATE(RANK(rounds_cum_time[[#This Row],[52]],rounds_cum_time[52],1),"."))</f>
        <v>42.</v>
      </c>
      <c r="BJ50" s="11" t="str">
        <f>IF(ISBLANK(laps_times[[#This Row],[53]]),"DNF",CONCATENATE(RANK(rounds_cum_time[[#This Row],[53]],rounds_cum_time[53],1),"."))</f>
        <v>41.</v>
      </c>
      <c r="BK50" s="11" t="str">
        <f>IF(ISBLANK(laps_times[[#This Row],[54]]),"DNF",CONCATENATE(RANK(rounds_cum_time[[#This Row],[54]],rounds_cum_time[54],1),"."))</f>
        <v>41.</v>
      </c>
      <c r="BL50" s="11" t="str">
        <f>IF(ISBLANK(laps_times[[#This Row],[55]]),"DNF",CONCATENATE(RANK(rounds_cum_time[[#This Row],[55]],rounds_cum_time[55],1),"."))</f>
        <v>41.</v>
      </c>
      <c r="BM50" s="11" t="str">
        <f>IF(ISBLANK(laps_times[[#This Row],[56]]),"DNF",CONCATENATE(RANK(rounds_cum_time[[#This Row],[56]],rounds_cum_time[56],1),"."))</f>
        <v>41.</v>
      </c>
      <c r="BN50" s="11" t="str">
        <f>IF(ISBLANK(laps_times[[#This Row],[57]]),"DNF",CONCATENATE(RANK(rounds_cum_time[[#This Row],[57]],rounds_cum_time[57],1),"."))</f>
        <v>41.</v>
      </c>
      <c r="BO50" s="11" t="str">
        <f>IF(ISBLANK(laps_times[[#This Row],[58]]),"DNF",CONCATENATE(RANK(rounds_cum_time[[#This Row],[58]],rounds_cum_time[58],1),"."))</f>
        <v>40.</v>
      </c>
      <c r="BP50" s="11" t="str">
        <f>IF(ISBLANK(laps_times[[#This Row],[59]]),"DNF",CONCATENATE(RANK(rounds_cum_time[[#This Row],[59]],rounds_cum_time[59],1),"."))</f>
        <v>42.</v>
      </c>
      <c r="BQ50" s="11" t="str">
        <f>IF(ISBLANK(laps_times[[#This Row],[60]]),"DNF",CONCATENATE(RANK(rounds_cum_time[[#This Row],[60]],rounds_cum_time[60],1),"."))</f>
        <v>43.</v>
      </c>
      <c r="BR50" s="11" t="str">
        <f>IF(ISBLANK(laps_times[[#This Row],[61]]),"DNF",CONCATENATE(RANK(rounds_cum_time[[#This Row],[61]],rounds_cum_time[61],1),"."))</f>
        <v>44.</v>
      </c>
      <c r="BS50" s="11" t="str">
        <f>IF(ISBLANK(laps_times[[#This Row],[62]]),"DNF",CONCATENATE(RANK(rounds_cum_time[[#This Row],[62]],rounds_cum_time[62],1),"."))</f>
        <v>44.</v>
      </c>
      <c r="BT50" s="11" t="str">
        <f>IF(ISBLANK(laps_times[[#This Row],[63]]),"DNF",CONCATENATE(RANK(rounds_cum_time[[#This Row],[63]],rounds_cum_time[63],1),"."))</f>
        <v>45.</v>
      </c>
    </row>
    <row r="51" spans="2:72" x14ac:dyDescent="0.2">
      <c r="B51" s="5">
        <v>46</v>
      </c>
      <c r="C51" s="20">
        <v>135</v>
      </c>
      <c r="D51" s="1" t="s">
        <v>84</v>
      </c>
      <c r="E51" s="3">
        <v>1964</v>
      </c>
      <c r="F51" s="3" t="s">
        <v>38</v>
      </c>
      <c r="G51" s="3">
        <v>5</v>
      </c>
      <c r="H51" s="1" t="s">
        <v>85</v>
      </c>
      <c r="I51" s="7">
        <v>0.14787372685185185</v>
      </c>
      <c r="J51" s="11" t="str">
        <f>IF(ISBLANK(laps_times[[#This Row],[1]]),"DNF",CONCATENATE(RANK(rounds_cum_time[[#This Row],[1]],rounds_cum_time[1],1),"."))</f>
        <v>58.</v>
      </c>
      <c r="K51" s="11" t="str">
        <f>IF(ISBLANK(laps_times[[#This Row],[2]]),"DNF",CONCATENATE(RANK(rounds_cum_time[[#This Row],[2]],rounds_cum_time[2],1),"."))</f>
        <v>56.</v>
      </c>
      <c r="L51" s="11" t="str">
        <f>IF(ISBLANK(laps_times[[#This Row],[3]]),"DNF",CONCATENATE(RANK(rounds_cum_time[[#This Row],[3]],rounds_cum_time[3],1),"."))</f>
        <v>58.</v>
      </c>
      <c r="M51" s="11" t="str">
        <f>IF(ISBLANK(laps_times[[#This Row],[4]]),"DNF",CONCATENATE(RANK(rounds_cum_time[[#This Row],[4]],rounds_cum_time[4],1),"."))</f>
        <v>57.</v>
      </c>
      <c r="N51" s="11" t="str">
        <f>IF(ISBLANK(laps_times[[#This Row],[5]]),"DNF",CONCATENATE(RANK(rounds_cum_time[[#This Row],[5]],rounds_cum_time[5],1),"."))</f>
        <v>53.</v>
      </c>
      <c r="O51" s="11" t="str">
        <f>IF(ISBLANK(laps_times[[#This Row],[6]]),"DNF",CONCATENATE(RANK(rounds_cum_time[[#This Row],[6]],rounds_cum_time[6],1),"."))</f>
        <v>56.</v>
      </c>
      <c r="P51" s="11" t="str">
        <f>IF(ISBLANK(laps_times[[#This Row],[7]]),"DNF",CONCATENATE(RANK(rounds_cum_time[[#This Row],[7]],rounds_cum_time[7],1),"."))</f>
        <v>57.</v>
      </c>
      <c r="Q51" s="11" t="str">
        <f>IF(ISBLANK(laps_times[[#This Row],[8]]),"DNF",CONCATENATE(RANK(rounds_cum_time[[#This Row],[8]],rounds_cum_time[8],1),"."))</f>
        <v>55.</v>
      </c>
      <c r="R51" s="11" t="str">
        <f>IF(ISBLANK(laps_times[[#This Row],[9]]),"DNF",CONCATENATE(RANK(rounds_cum_time[[#This Row],[9]],rounds_cum_time[9],1),"."))</f>
        <v>56.</v>
      </c>
      <c r="S51" s="11" t="str">
        <f>IF(ISBLANK(laps_times[[#This Row],[10]]),"DNF",CONCATENATE(RANK(rounds_cum_time[[#This Row],[10]],rounds_cum_time[10],1),"."))</f>
        <v>56.</v>
      </c>
      <c r="T51" s="11" t="str">
        <f>IF(ISBLANK(laps_times[[#This Row],[11]]),"DNF",CONCATENATE(RANK(rounds_cum_time[[#This Row],[11]],rounds_cum_time[11],1),"."))</f>
        <v>56.</v>
      </c>
      <c r="U51" s="11" t="str">
        <f>IF(ISBLANK(laps_times[[#This Row],[12]]),"DNF",CONCATENATE(RANK(rounds_cum_time[[#This Row],[12]],rounds_cum_time[12],1),"."))</f>
        <v>56.</v>
      </c>
      <c r="V51" s="11" t="str">
        <f>IF(ISBLANK(laps_times[[#This Row],[13]]),"DNF",CONCATENATE(RANK(rounds_cum_time[[#This Row],[13]],rounds_cum_time[13],1),"."))</f>
        <v>56.</v>
      </c>
      <c r="W51" s="11" t="str">
        <f>IF(ISBLANK(laps_times[[#This Row],[14]]),"DNF",CONCATENATE(RANK(rounds_cum_time[[#This Row],[14]],rounds_cum_time[14],1),"."))</f>
        <v>56.</v>
      </c>
      <c r="X51" s="11" t="str">
        <f>IF(ISBLANK(laps_times[[#This Row],[15]]),"DNF",CONCATENATE(RANK(rounds_cum_time[[#This Row],[15]],rounds_cum_time[15],1),"."))</f>
        <v>56.</v>
      </c>
      <c r="Y51" s="11" t="str">
        <f>IF(ISBLANK(laps_times[[#This Row],[16]]),"DNF",CONCATENATE(RANK(rounds_cum_time[[#This Row],[16]],rounds_cum_time[16],1),"."))</f>
        <v>57.</v>
      </c>
      <c r="Z51" s="11" t="str">
        <f>IF(ISBLANK(laps_times[[#This Row],[17]]),"DNF",CONCATENATE(RANK(rounds_cum_time[[#This Row],[17]],rounds_cum_time[17],1),"."))</f>
        <v>57.</v>
      </c>
      <c r="AA51" s="11" t="str">
        <f>IF(ISBLANK(laps_times[[#This Row],[18]]),"DNF",CONCATENATE(RANK(rounds_cum_time[[#This Row],[18]],rounds_cum_time[18],1),"."))</f>
        <v>57.</v>
      </c>
      <c r="AB51" s="11" t="str">
        <f>IF(ISBLANK(laps_times[[#This Row],[19]]),"DNF",CONCATENATE(RANK(rounds_cum_time[[#This Row],[19]],rounds_cum_time[19],1),"."))</f>
        <v>58.</v>
      </c>
      <c r="AC51" s="11" t="str">
        <f>IF(ISBLANK(laps_times[[#This Row],[20]]),"DNF",CONCATENATE(RANK(rounds_cum_time[[#This Row],[20]],rounds_cum_time[20],1),"."))</f>
        <v>58.</v>
      </c>
      <c r="AD51" s="11" t="str">
        <f>IF(ISBLANK(laps_times[[#This Row],[21]]),"DNF",CONCATENATE(RANK(rounds_cum_time[[#This Row],[21]],rounds_cum_time[21],1),"."))</f>
        <v>58.</v>
      </c>
      <c r="AE51" s="11" t="str">
        <f>IF(ISBLANK(laps_times[[#This Row],[22]]),"DNF",CONCATENATE(RANK(rounds_cum_time[[#This Row],[22]],rounds_cum_time[22],1),"."))</f>
        <v>57.</v>
      </c>
      <c r="AF51" s="11" t="str">
        <f>IF(ISBLANK(laps_times[[#This Row],[23]]),"DNF",CONCATENATE(RANK(rounds_cum_time[[#This Row],[23]],rounds_cum_time[23],1),"."))</f>
        <v>58.</v>
      </c>
      <c r="AG51" s="11" t="str">
        <f>IF(ISBLANK(laps_times[[#This Row],[24]]),"DNF",CONCATENATE(RANK(rounds_cum_time[[#This Row],[24]],rounds_cum_time[24],1),"."))</f>
        <v>58.</v>
      </c>
      <c r="AH51" s="11" t="str">
        <f>IF(ISBLANK(laps_times[[#This Row],[25]]),"DNF",CONCATENATE(RANK(rounds_cum_time[[#This Row],[25]],rounds_cum_time[25],1),"."))</f>
        <v>58.</v>
      </c>
      <c r="AI51" s="11" t="str">
        <f>IF(ISBLANK(laps_times[[#This Row],[26]]),"DNF",CONCATENATE(RANK(rounds_cum_time[[#This Row],[26]],rounds_cum_time[26],1),"."))</f>
        <v>57.</v>
      </c>
      <c r="AJ51" s="11" t="str">
        <f>IF(ISBLANK(laps_times[[#This Row],[27]]),"DNF",CONCATENATE(RANK(rounds_cum_time[[#This Row],[27]],rounds_cum_time[27],1),"."))</f>
        <v>57.</v>
      </c>
      <c r="AK51" s="11" t="str">
        <f>IF(ISBLANK(laps_times[[#This Row],[28]]),"DNF",CONCATENATE(RANK(rounds_cum_time[[#This Row],[28]],rounds_cum_time[28],1),"."))</f>
        <v>57.</v>
      </c>
      <c r="AL51" s="11" t="str">
        <f>IF(ISBLANK(laps_times[[#This Row],[29]]),"DNF",CONCATENATE(RANK(rounds_cum_time[[#This Row],[29]],rounds_cum_time[29],1),"."))</f>
        <v>58.</v>
      </c>
      <c r="AM51" s="11" t="str">
        <f>IF(ISBLANK(laps_times[[#This Row],[30]]),"DNF",CONCATENATE(RANK(rounds_cum_time[[#This Row],[30]],rounds_cum_time[30],1),"."))</f>
        <v>58.</v>
      </c>
      <c r="AN51" s="11" t="str">
        <f>IF(ISBLANK(laps_times[[#This Row],[31]]),"DNF",CONCATENATE(RANK(rounds_cum_time[[#This Row],[31]],rounds_cum_time[31],1),"."))</f>
        <v>59.</v>
      </c>
      <c r="AO51" s="11" t="str">
        <f>IF(ISBLANK(laps_times[[#This Row],[32]]),"DNF",CONCATENATE(RANK(rounds_cum_time[[#This Row],[32]],rounds_cum_time[32],1),"."))</f>
        <v>59.</v>
      </c>
      <c r="AP51" s="11" t="str">
        <f>IF(ISBLANK(laps_times[[#This Row],[33]]),"DNF",CONCATENATE(RANK(rounds_cum_time[[#This Row],[33]],rounds_cum_time[33],1),"."))</f>
        <v>59.</v>
      </c>
      <c r="AQ51" s="11" t="str">
        <f>IF(ISBLANK(laps_times[[#This Row],[34]]),"DNF",CONCATENATE(RANK(rounds_cum_time[[#This Row],[34]],rounds_cum_time[34],1),"."))</f>
        <v>59.</v>
      </c>
      <c r="AR51" s="11" t="str">
        <f>IF(ISBLANK(laps_times[[#This Row],[35]]),"DNF",CONCATENATE(RANK(rounds_cum_time[[#This Row],[35]],rounds_cum_time[35],1),"."))</f>
        <v>59.</v>
      </c>
      <c r="AS51" s="11" t="str">
        <f>IF(ISBLANK(laps_times[[#This Row],[36]]),"DNF",CONCATENATE(RANK(rounds_cum_time[[#This Row],[36]],rounds_cum_time[36],1),"."))</f>
        <v>59.</v>
      </c>
      <c r="AT51" s="11" t="str">
        <f>IF(ISBLANK(laps_times[[#This Row],[37]]),"DNF",CONCATENATE(RANK(rounds_cum_time[[#This Row],[37]],rounds_cum_time[37],1),"."))</f>
        <v>60.</v>
      </c>
      <c r="AU51" s="11" t="str">
        <f>IF(ISBLANK(laps_times[[#This Row],[38]]),"DNF",CONCATENATE(RANK(rounds_cum_time[[#This Row],[38]],rounds_cum_time[38],1),"."))</f>
        <v>60.</v>
      </c>
      <c r="AV51" s="11" t="str">
        <f>IF(ISBLANK(laps_times[[#This Row],[39]]),"DNF",CONCATENATE(RANK(rounds_cum_time[[#This Row],[39]],rounds_cum_time[39],1),"."))</f>
        <v>60.</v>
      </c>
      <c r="AW51" s="11" t="str">
        <f>IF(ISBLANK(laps_times[[#This Row],[40]]),"DNF",CONCATENATE(RANK(rounds_cum_time[[#This Row],[40]],rounds_cum_time[40],1),"."))</f>
        <v>58.</v>
      </c>
      <c r="AX51" s="11" t="str">
        <f>IF(ISBLANK(laps_times[[#This Row],[41]]),"DNF",CONCATENATE(RANK(rounds_cum_time[[#This Row],[41]],rounds_cum_time[41],1),"."))</f>
        <v>58.</v>
      </c>
      <c r="AY51" s="11" t="str">
        <f>IF(ISBLANK(laps_times[[#This Row],[42]]),"DNF",CONCATENATE(RANK(rounds_cum_time[[#This Row],[42]],rounds_cum_time[42],1),"."))</f>
        <v>59.</v>
      </c>
      <c r="AZ51" s="11" t="str">
        <f>IF(ISBLANK(laps_times[[#This Row],[43]]),"DNF",CONCATENATE(RANK(rounds_cum_time[[#This Row],[43]],rounds_cum_time[43],1),"."))</f>
        <v>58.</v>
      </c>
      <c r="BA51" s="11" t="str">
        <f>IF(ISBLANK(laps_times[[#This Row],[44]]),"DNF",CONCATENATE(RANK(rounds_cum_time[[#This Row],[44]],rounds_cum_time[44],1),"."))</f>
        <v>58.</v>
      </c>
      <c r="BB51" s="11" t="str">
        <f>IF(ISBLANK(laps_times[[#This Row],[45]]),"DNF",CONCATENATE(RANK(rounds_cum_time[[#This Row],[45]],rounds_cum_time[45],1),"."))</f>
        <v>57.</v>
      </c>
      <c r="BC51" s="11" t="str">
        <f>IF(ISBLANK(laps_times[[#This Row],[46]]),"DNF",CONCATENATE(RANK(rounds_cum_time[[#This Row],[46]],rounds_cum_time[46],1),"."))</f>
        <v>57.</v>
      </c>
      <c r="BD51" s="11" t="str">
        <f>IF(ISBLANK(laps_times[[#This Row],[47]]),"DNF",CONCATENATE(RANK(rounds_cum_time[[#This Row],[47]],rounds_cum_time[47],1),"."))</f>
        <v>56.</v>
      </c>
      <c r="BE51" s="11" t="str">
        <f>IF(ISBLANK(laps_times[[#This Row],[48]]),"DNF",CONCATENATE(RANK(rounds_cum_time[[#This Row],[48]],rounds_cum_time[48],1),"."))</f>
        <v>56.</v>
      </c>
      <c r="BF51" s="11" t="str">
        <f>IF(ISBLANK(laps_times[[#This Row],[49]]),"DNF",CONCATENATE(RANK(rounds_cum_time[[#This Row],[49]],rounds_cum_time[49],1),"."))</f>
        <v>56.</v>
      </c>
      <c r="BG51" s="11" t="str">
        <f>IF(ISBLANK(laps_times[[#This Row],[50]]),"DNF",CONCATENATE(RANK(rounds_cum_time[[#This Row],[50]],rounds_cum_time[50],1),"."))</f>
        <v>56.</v>
      </c>
      <c r="BH51" s="11" t="str">
        <f>IF(ISBLANK(laps_times[[#This Row],[51]]),"DNF",CONCATENATE(RANK(rounds_cum_time[[#This Row],[51]],rounds_cum_time[51],1),"."))</f>
        <v>55.</v>
      </c>
      <c r="BI51" s="11" t="str">
        <f>IF(ISBLANK(laps_times[[#This Row],[52]]),"DNF",CONCATENATE(RANK(rounds_cum_time[[#This Row],[52]],rounds_cum_time[52],1),"."))</f>
        <v>55.</v>
      </c>
      <c r="BJ51" s="11" t="str">
        <f>IF(ISBLANK(laps_times[[#This Row],[53]]),"DNF",CONCATENATE(RANK(rounds_cum_time[[#This Row],[53]],rounds_cum_time[53],1),"."))</f>
        <v>55.</v>
      </c>
      <c r="BK51" s="11" t="str">
        <f>IF(ISBLANK(laps_times[[#This Row],[54]]),"DNF",CONCATENATE(RANK(rounds_cum_time[[#This Row],[54]],rounds_cum_time[54],1),"."))</f>
        <v>53.</v>
      </c>
      <c r="BL51" s="11" t="str">
        <f>IF(ISBLANK(laps_times[[#This Row],[55]]),"DNF",CONCATENATE(RANK(rounds_cum_time[[#This Row],[55]],rounds_cum_time[55],1),"."))</f>
        <v>52.</v>
      </c>
      <c r="BM51" s="11" t="str">
        <f>IF(ISBLANK(laps_times[[#This Row],[56]]),"DNF",CONCATENATE(RANK(rounds_cum_time[[#This Row],[56]],rounds_cum_time[56],1),"."))</f>
        <v>52.</v>
      </c>
      <c r="BN51" s="11" t="str">
        <f>IF(ISBLANK(laps_times[[#This Row],[57]]),"DNF",CONCATENATE(RANK(rounds_cum_time[[#This Row],[57]],rounds_cum_time[57],1),"."))</f>
        <v>50.</v>
      </c>
      <c r="BO51" s="11" t="str">
        <f>IF(ISBLANK(laps_times[[#This Row],[58]]),"DNF",CONCATENATE(RANK(rounds_cum_time[[#This Row],[58]],rounds_cum_time[58],1),"."))</f>
        <v>50.</v>
      </c>
      <c r="BP51" s="11" t="str">
        <f>IF(ISBLANK(laps_times[[#This Row],[59]]),"DNF",CONCATENATE(RANK(rounds_cum_time[[#This Row],[59]],rounds_cum_time[59],1),"."))</f>
        <v>48.</v>
      </c>
      <c r="BQ51" s="11" t="str">
        <f>IF(ISBLANK(laps_times[[#This Row],[60]]),"DNF",CONCATENATE(RANK(rounds_cum_time[[#This Row],[60]],rounds_cum_time[60],1),"."))</f>
        <v>46.</v>
      </c>
      <c r="BR51" s="11" t="str">
        <f>IF(ISBLANK(laps_times[[#This Row],[61]]),"DNF",CONCATENATE(RANK(rounds_cum_time[[#This Row],[61]],rounds_cum_time[61],1),"."))</f>
        <v>46.</v>
      </c>
      <c r="BS51" s="11" t="str">
        <f>IF(ISBLANK(laps_times[[#This Row],[62]]),"DNF",CONCATENATE(RANK(rounds_cum_time[[#This Row],[62]],rounds_cum_time[62],1),"."))</f>
        <v>47.</v>
      </c>
      <c r="BT51" s="11" t="str">
        <f>IF(ISBLANK(laps_times[[#This Row],[63]]),"DNF",CONCATENATE(RANK(rounds_cum_time[[#This Row],[63]],rounds_cum_time[63],1),"."))</f>
        <v>46.</v>
      </c>
    </row>
    <row r="52" spans="2:72" x14ac:dyDescent="0.2">
      <c r="B52" s="5">
        <v>47</v>
      </c>
      <c r="C52" s="20">
        <v>46</v>
      </c>
      <c r="D52" s="1" t="s">
        <v>86</v>
      </c>
      <c r="E52" s="3">
        <v>1966</v>
      </c>
      <c r="F52" s="3" t="s">
        <v>1</v>
      </c>
      <c r="G52" s="3">
        <v>19</v>
      </c>
      <c r="H52" s="1" t="s">
        <v>87</v>
      </c>
      <c r="I52" s="7">
        <v>0.14802662037037037</v>
      </c>
      <c r="J52" s="11" t="str">
        <f>IF(ISBLANK(laps_times[[#This Row],[1]]),"DNF",CONCATENATE(RANK(rounds_cum_time[[#This Row],[1]],rounds_cum_time[1],1),"."))</f>
        <v>36.</v>
      </c>
      <c r="K52" s="11" t="str">
        <f>IF(ISBLANK(laps_times[[#This Row],[2]]),"DNF",CONCATENATE(RANK(rounds_cum_time[[#This Row],[2]],rounds_cum_time[2],1),"."))</f>
        <v>48.</v>
      </c>
      <c r="L52" s="11" t="str">
        <f>IF(ISBLANK(laps_times[[#This Row],[3]]),"DNF",CONCATENATE(RANK(rounds_cum_time[[#This Row],[3]],rounds_cum_time[3],1),"."))</f>
        <v>55.</v>
      </c>
      <c r="M52" s="11" t="str">
        <f>IF(ISBLANK(laps_times[[#This Row],[4]]),"DNF",CONCATENATE(RANK(rounds_cum_time[[#This Row],[4]],rounds_cum_time[4],1),"."))</f>
        <v>60.</v>
      </c>
      <c r="N52" s="11" t="str">
        <f>IF(ISBLANK(laps_times[[#This Row],[5]]),"DNF",CONCATENATE(RANK(rounds_cum_time[[#This Row],[5]],rounds_cum_time[5],1),"."))</f>
        <v>62.</v>
      </c>
      <c r="O52" s="11" t="str">
        <f>IF(ISBLANK(laps_times[[#This Row],[6]]),"DNF",CONCATENATE(RANK(rounds_cum_time[[#This Row],[6]],rounds_cum_time[6],1),"."))</f>
        <v>62.</v>
      </c>
      <c r="P52" s="11" t="str">
        <f>IF(ISBLANK(laps_times[[#This Row],[7]]),"DNF",CONCATENATE(RANK(rounds_cum_time[[#This Row],[7]],rounds_cum_time[7],1),"."))</f>
        <v>62.</v>
      </c>
      <c r="Q52" s="11" t="str">
        <f>IF(ISBLANK(laps_times[[#This Row],[8]]),"DNF",CONCATENATE(RANK(rounds_cum_time[[#This Row],[8]],rounds_cum_time[8],1),"."))</f>
        <v>62.</v>
      </c>
      <c r="R52" s="11" t="str">
        <f>IF(ISBLANK(laps_times[[#This Row],[9]]),"DNF",CONCATENATE(RANK(rounds_cum_time[[#This Row],[9]],rounds_cum_time[9],1),"."))</f>
        <v>62.</v>
      </c>
      <c r="S52" s="11" t="str">
        <f>IF(ISBLANK(laps_times[[#This Row],[10]]),"DNF",CONCATENATE(RANK(rounds_cum_time[[#This Row],[10]],rounds_cum_time[10],1),"."))</f>
        <v>62.</v>
      </c>
      <c r="T52" s="11" t="str">
        <f>IF(ISBLANK(laps_times[[#This Row],[11]]),"DNF",CONCATENATE(RANK(rounds_cum_time[[#This Row],[11]],rounds_cum_time[11],1),"."))</f>
        <v>62.</v>
      </c>
      <c r="U52" s="11" t="str">
        <f>IF(ISBLANK(laps_times[[#This Row],[12]]),"DNF",CONCATENATE(RANK(rounds_cum_time[[#This Row],[12]],rounds_cum_time[12],1),"."))</f>
        <v>62.</v>
      </c>
      <c r="V52" s="11" t="str">
        <f>IF(ISBLANK(laps_times[[#This Row],[13]]),"DNF",CONCATENATE(RANK(rounds_cum_time[[#This Row],[13]],rounds_cum_time[13],1),"."))</f>
        <v>63.</v>
      </c>
      <c r="W52" s="11" t="str">
        <f>IF(ISBLANK(laps_times[[#This Row],[14]]),"DNF",CONCATENATE(RANK(rounds_cum_time[[#This Row],[14]],rounds_cum_time[14],1),"."))</f>
        <v>62.</v>
      </c>
      <c r="X52" s="11" t="str">
        <f>IF(ISBLANK(laps_times[[#This Row],[15]]),"DNF",CONCATENATE(RANK(rounds_cum_time[[#This Row],[15]],rounds_cum_time[15],1),"."))</f>
        <v>63.</v>
      </c>
      <c r="Y52" s="11" t="str">
        <f>IF(ISBLANK(laps_times[[#This Row],[16]]),"DNF",CONCATENATE(RANK(rounds_cum_time[[#This Row],[16]],rounds_cum_time[16],1),"."))</f>
        <v>63.</v>
      </c>
      <c r="Z52" s="11" t="str">
        <f>IF(ISBLANK(laps_times[[#This Row],[17]]),"DNF",CONCATENATE(RANK(rounds_cum_time[[#This Row],[17]],rounds_cum_time[17],1),"."))</f>
        <v>63.</v>
      </c>
      <c r="AA52" s="11" t="str">
        <f>IF(ISBLANK(laps_times[[#This Row],[18]]),"DNF",CONCATENATE(RANK(rounds_cum_time[[#This Row],[18]],rounds_cum_time[18],1),"."))</f>
        <v>63.</v>
      </c>
      <c r="AB52" s="11" t="str">
        <f>IF(ISBLANK(laps_times[[#This Row],[19]]),"DNF",CONCATENATE(RANK(rounds_cum_time[[#This Row],[19]],rounds_cum_time[19],1),"."))</f>
        <v>64.</v>
      </c>
      <c r="AC52" s="11" t="str">
        <f>IF(ISBLANK(laps_times[[#This Row],[20]]),"DNF",CONCATENATE(RANK(rounds_cum_time[[#This Row],[20]],rounds_cum_time[20],1),"."))</f>
        <v>64.</v>
      </c>
      <c r="AD52" s="11" t="str">
        <f>IF(ISBLANK(laps_times[[#This Row],[21]]),"DNF",CONCATENATE(RANK(rounds_cum_time[[#This Row],[21]],rounds_cum_time[21],1),"."))</f>
        <v>66.</v>
      </c>
      <c r="AE52" s="11" t="str">
        <f>IF(ISBLANK(laps_times[[#This Row],[22]]),"DNF",CONCATENATE(RANK(rounds_cum_time[[#This Row],[22]],rounds_cum_time[22],1),"."))</f>
        <v>65.</v>
      </c>
      <c r="AF52" s="11" t="str">
        <f>IF(ISBLANK(laps_times[[#This Row],[23]]),"DNF",CONCATENATE(RANK(rounds_cum_time[[#This Row],[23]],rounds_cum_time[23],1),"."))</f>
        <v>66.</v>
      </c>
      <c r="AG52" s="11" t="str">
        <f>IF(ISBLANK(laps_times[[#This Row],[24]]),"DNF",CONCATENATE(RANK(rounds_cum_time[[#This Row],[24]],rounds_cum_time[24],1),"."))</f>
        <v>68.</v>
      </c>
      <c r="AH52" s="11" t="str">
        <f>IF(ISBLANK(laps_times[[#This Row],[25]]),"DNF",CONCATENATE(RANK(rounds_cum_time[[#This Row],[25]],rounds_cum_time[25],1),"."))</f>
        <v>69.</v>
      </c>
      <c r="AI52" s="11" t="str">
        <f>IF(ISBLANK(laps_times[[#This Row],[26]]),"DNF",CONCATENATE(RANK(rounds_cum_time[[#This Row],[26]],rounds_cum_time[26],1),"."))</f>
        <v>70.</v>
      </c>
      <c r="AJ52" s="11" t="str">
        <f>IF(ISBLANK(laps_times[[#This Row],[27]]),"DNF",CONCATENATE(RANK(rounds_cum_time[[#This Row],[27]],rounds_cum_time[27],1),"."))</f>
        <v>69.</v>
      </c>
      <c r="AK52" s="11" t="str">
        <f>IF(ISBLANK(laps_times[[#This Row],[28]]),"DNF",CONCATENATE(RANK(rounds_cum_time[[#This Row],[28]],rounds_cum_time[28],1),"."))</f>
        <v>69.</v>
      </c>
      <c r="AL52" s="11" t="str">
        <f>IF(ISBLANK(laps_times[[#This Row],[29]]),"DNF",CONCATENATE(RANK(rounds_cum_time[[#This Row],[29]],rounds_cum_time[29],1),"."))</f>
        <v>69.</v>
      </c>
      <c r="AM52" s="11" t="str">
        <f>IF(ISBLANK(laps_times[[#This Row],[30]]),"DNF",CONCATENATE(RANK(rounds_cum_time[[#This Row],[30]],rounds_cum_time[30],1),"."))</f>
        <v>68.</v>
      </c>
      <c r="AN52" s="11" t="str">
        <f>IF(ISBLANK(laps_times[[#This Row],[31]]),"DNF",CONCATENATE(RANK(rounds_cum_time[[#This Row],[31]],rounds_cum_time[31],1),"."))</f>
        <v>67.</v>
      </c>
      <c r="AO52" s="11" t="str">
        <f>IF(ISBLANK(laps_times[[#This Row],[32]]),"DNF",CONCATENATE(RANK(rounds_cum_time[[#This Row],[32]],rounds_cum_time[32],1),"."))</f>
        <v>66.</v>
      </c>
      <c r="AP52" s="11" t="str">
        <f>IF(ISBLANK(laps_times[[#This Row],[33]]),"DNF",CONCATENATE(RANK(rounds_cum_time[[#This Row],[33]],rounds_cum_time[33],1),"."))</f>
        <v>63.</v>
      </c>
      <c r="AQ52" s="11" t="str">
        <f>IF(ISBLANK(laps_times[[#This Row],[34]]),"DNF",CONCATENATE(RANK(rounds_cum_time[[#This Row],[34]],rounds_cum_time[34],1),"."))</f>
        <v>63.</v>
      </c>
      <c r="AR52" s="11" t="str">
        <f>IF(ISBLANK(laps_times[[#This Row],[35]]),"DNF",CONCATENATE(RANK(rounds_cum_time[[#This Row],[35]],rounds_cum_time[35],1),"."))</f>
        <v>63.</v>
      </c>
      <c r="AS52" s="11" t="str">
        <f>IF(ISBLANK(laps_times[[#This Row],[36]]),"DNF",CONCATENATE(RANK(rounds_cum_time[[#This Row],[36]],rounds_cum_time[36],1),"."))</f>
        <v>61.</v>
      </c>
      <c r="AT52" s="11" t="str">
        <f>IF(ISBLANK(laps_times[[#This Row],[37]]),"DNF",CONCATENATE(RANK(rounds_cum_time[[#This Row],[37]],rounds_cum_time[37],1),"."))</f>
        <v>61.</v>
      </c>
      <c r="AU52" s="11" t="str">
        <f>IF(ISBLANK(laps_times[[#This Row],[38]]),"DNF",CONCATENATE(RANK(rounds_cum_time[[#This Row],[38]],rounds_cum_time[38],1),"."))</f>
        <v>61.</v>
      </c>
      <c r="AV52" s="11" t="str">
        <f>IF(ISBLANK(laps_times[[#This Row],[39]]),"DNF",CONCATENATE(RANK(rounds_cum_time[[#This Row],[39]],rounds_cum_time[39],1),"."))</f>
        <v>61.</v>
      </c>
      <c r="AW52" s="11" t="str">
        <f>IF(ISBLANK(laps_times[[#This Row],[40]]),"DNF",CONCATENATE(RANK(rounds_cum_time[[#This Row],[40]],rounds_cum_time[40],1),"."))</f>
        <v>61.</v>
      </c>
      <c r="AX52" s="11" t="str">
        <f>IF(ISBLANK(laps_times[[#This Row],[41]]),"DNF",CONCATENATE(RANK(rounds_cum_time[[#This Row],[41]],rounds_cum_time[41],1),"."))</f>
        <v>59.</v>
      </c>
      <c r="AY52" s="11" t="str">
        <f>IF(ISBLANK(laps_times[[#This Row],[42]]),"DNF",CONCATENATE(RANK(rounds_cum_time[[#This Row],[42]],rounds_cum_time[42],1),"."))</f>
        <v>57.</v>
      </c>
      <c r="AZ52" s="11" t="str">
        <f>IF(ISBLANK(laps_times[[#This Row],[43]]),"DNF",CONCATENATE(RANK(rounds_cum_time[[#This Row],[43]],rounds_cum_time[43],1),"."))</f>
        <v>54.</v>
      </c>
      <c r="BA52" s="11" t="str">
        <f>IF(ISBLANK(laps_times[[#This Row],[44]]),"DNF",CONCATENATE(RANK(rounds_cum_time[[#This Row],[44]],rounds_cum_time[44],1),"."))</f>
        <v>54.</v>
      </c>
      <c r="BB52" s="11" t="str">
        <f>IF(ISBLANK(laps_times[[#This Row],[45]]),"DNF",CONCATENATE(RANK(rounds_cum_time[[#This Row],[45]],rounds_cum_time[45],1),"."))</f>
        <v>54.</v>
      </c>
      <c r="BC52" s="11" t="str">
        <f>IF(ISBLANK(laps_times[[#This Row],[46]]),"DNF",CONCATENATE(RANK(rounds_cum_time[[#This Row],[46]],rounds_cum_time[46],1),"."))</f>
        <v>53.</v>
      </c>
      <c r="BD52" s="11" t="str">
        <f>IF(ISBLANK(laps_times[[#This Row],[47]]),"DNF",CONCATENATE(RANK(rounds_cum_time[[#This Row],[47]],rounds_cum_time[47],1),"."))</f>
        <v>53.</v>
      </c>
      <c r="BE52" s="11" t="str">
        <f>IF(ISBLANK(laps_times[[#This Row],[48]]),"DNF",CONCATENATE(RANK(rounds_cum_time[[#This Row],[48]],rounds_cum_time[48],1),"."))</f>
        <v>53.</v>
      </c>
      <c r="BF52" s="11" t="str">
        <f>IF(ISBLANK(laps_times[[#This Row],[49]]),"DNF",CONCATENATE(RANK(rounds_cum_time[[#This Row],[49]],rounds_cum_time[49],1),"."))</f>
        <v>52.</v>
      </c>
      <c r="BG52" s="11" t="str">
        <f>IF(ISBLANK(laps_times[[#This Row],[50]]),"DNF",CONCATENATE(RANK(rounds_cum_time[[#This Row],[50]],rounds_cum_time[50],1),"."))</f>
        <v>49.</v>
      </c>
      <c r="BH52" s="11" t="str">
        <f>IF(ISBLANK(laps_times[[#This Row],[51]]),"DNF",CONCATENATE(RANK(rounds_cum_time[[#This Row],[51]],rounds_cum_time[51],1),"."))</f>
        <v>48.</v>
      </c>
      <c r="BI52" s="11" t="str">
        <f>IF(ISBLANK(laps_times[[#This Row],[52]]),"DNF",CONCATENATE(RANK(rounds_cum_time[[#This Row],[52]],rounds_cum_time[52],1),"."))</f>
        <v>48.</v>
      </c>
      <c r="BJ52" s="11" t="str">
        <f>IF(ISBLANK(laps_times[[#This Row],[53]]),"DNF",CONCATENATE(RANK(rounds_cum_time[[#This Row],[53]],rounds_cum_time[53],1),"."))</f>
        <v>48.</v>
      </c>
      <c r="BK52" s="11" t="str">
        <f>IF(ISBLANK(laps_times[[#This Row],[54]]),"DNF",CONCATENATE(RANK(rounds_cum_time[[#This Row],[54]],rounds_cum_time[54],1),"."))</f>
        <v>48.</v>
      </c>
      <c r="BL52" s="11" t="str">
        <f>IF(ISBLANK(laps_times[[#This Row],[55]]),"DNF",CONCATENATE(RANK(rounds_cum_time[[#This Row],[55]],rounds_cum_time[55],1),"."))</f>
        <v>46.</v>
      </c>
      <c r="BM52" s="11" t="str">
        <f>IF(ISBLANK(laps_times[[#This Row],[56]]),"DNF",CONCATENATE(RANK(rounds_cum_time[[#This Row],[56]],rounds_cum_time[56],1),"."))</f>
        <v>46.</v>
      </c>
      <c r="BN52" s="11" t="str">
        <f>IF(ISBLANK(laps_times[[#This Row],[57]]),"DNF",CONCATENATE(RANK(rounds_cum_time[[#This Row],[57]],rounds_cum_time[57],1),"."))</f>
        <v>46.</v>
      </c>
      <c r="BO52" s="11" t="str">
        <f>IF(ISBLANK(laps_times[[#This Row],[58]]),"DNF",CONCATENATE(RANK(rounds_cum_time[[#This Row],[58]],rounds_cum_time[58],1),"."))</f>
        <v>45.</v>
      </c>
      <c r="BP52" s="11" t="str">
        <f>IF(ISBLANK(laps_times[[#This Row],[59]]),"DNF",CONCATENATE(RANK(rounds_cum_time[[#This Row],[59]],rounds_cum_time[59],1),"."))</f>
        <v>44.</v>
      </c>
      <c r="BQ52" s="11" t="str">
        <f>IF(ISBLANK(laps_times[[#This Row],[60]]),"DNF",CONCATENATE(RANK(rounds_cum_time[[#This Row],[60]],rounds_cum_time[60],1),"."))</f>
        <v>45.</v>
      </c>
      <c r="BR52" s="11" t="str">
        <f>IF(ISBLANK(laps_times[[#This Row],[61]]),"DNF",CONCATENATE(RANK(rounds_cum_time[[#This Row],[61]],rounds_cum_time[61],1),"."))</f>
        <v>45.</v>
      </c>
      <c r="BS52" s="11" t="str">
        <f>IF(ISBLANK(laps_times[[#This Row],[62]]),"DNF",CONCATENATE(RANK(rounds_cum_time[[#This Row],[62]],rounds_cum_time[62],1),"."))</f>
        <v>46.</v>
      </c>
      <c r="BT52" s="11" t="str">
        <f>IF(ISBLANK(laps_times[[#This Row],[63]]),"DNF",CONCATENATE(RANK(rounds_cum_time[[#This Row],[63]],rounds_cum_time[63],1),"."))</f>
        <v>47.</v>
      </c>
    </row>
    <row r="53" spans="2:72" x14ac:dyDescent="0.2">
      <c r="B53" s="5">
        <v>48</v>
      </c>
      <c r="C53" s="20">
        <v>132</v>
      </c>
      <c r="D53" s="1" t="s">
        <v>88</v>
      </c>
      <c r="E53" s="3">
        <v>1963</v>
      </c>
      <c r="F53" s="3" t="s">
        <v>38</v>
      </c>
      <c r="G53" s="3">
        <v>6</v>
      </c>
      <c r="H53" s="1" t="s">
        <v>89</v>
      </c>
      <c r="I53" s="7">
        <v>0.14837465277777778</v>
      </c>
      <c r="J53" s="11" t="str">
        <f>IF(ISBLANK(laps_times[[#This Row],[1]]),"DNF",CONCATENATE(RANK(rounds_cum_time[[#This Row],[1]],rounds_cum_time[1],1),"."))</f>
        <v>67.</v>
      </c>
      <c r="K53" s="11" t="str">
        <f>IF(ISBLANK(laps_times[[#This Row],[2]]),"DNF",CONCATENATE(RANK(rounds_cum_time[[#This Row],[2]],rounds_cum_time[2],1),"."))</f>
        <v>69.</v>
      </c>
      <c r="L53" s="11" t="str">
        <f>IF(ISBLANK(laps_times[[#This Row],[3]]),"DNF",CONCATENATE(RANK(rounds_cum_time[[#This Row],[3]],rounds_cum_time[3],1),"."))</f>
        <v>67.</v>
      </c>
      <c r="M53" s="11" t="str">
        <f>IF(ISBLANK(laps_times[[#This Row],[4]]),"DNF",CONCATENATE(RANK(rounds_cum_time[[#This Row],[4]],rounds_cum_time[4],1),"."))</f>
        <v>67.</v>
      </c>
      <c r="N53" s="11" t="str">
        <f>IF(ISBLANK(laps_times[[#This Row],[5]]),"DNF",CONCATENATE(RANK(rounds_cum_time[[#This Row],[5]],rounds_cum_time[5],1),"."))</f>
        <v>72.</v>
      </c>
      <c r="O53" s="11" t="str">
        <f>IF(ISBLANK(laps_times[[#This Row],[6]]),"DNF",CONCATENATE(RANK(rounds_cum_time[[#This Row],[6]],rounds_cum_time[6],1),"."))</f>
        <v>72.</v>
      </c>
      <c r="P53" s="11" t="str">
        <f>IF(ISBLANK(laps_times[[#This Row],[7]]),"DNF",CONCATENATE(RANK(rounds_cum_time[[#This Row],[7]],rounds_cum_time[7],1),"."))</f>
        <v>70.</v>
      </c>
      <c r="Q53" s="11" t="str">
        <f>IF(ISBLANK(laps_times[[#This Row],[8]]),"DNF",CONCATENATE(RANK(rounds_cum_time[[#This Row],[8]],rounds_cum_time[8],1),"."))</f>
        <v>69.</v>
      </c>
      <c r="R53" s="11" t="str">
        <f>IF(ISBLANK(laps_times[[#This Row],[9]]),"DNF",CONCATENATE(RANK(rounds_cum_time[[#This Row],[9]],rounds_cum_time[9],1),"."))</f>
        <v>70.</v>
      </c>
      <c r="S53" s="11" t="str">
        <f>IF(ISBLANK(laps_times[[#This Row],[10]]),"DNF",CONCATENATE(RANK(rounds_cum_time[[#This Row],[10]],rounds_cum_time[10],1),"."))</f>
        <v>68.</v>
      </c>
      <c r="T53" s="11" t="str">
        <f>IF(ISBLANK(laps_times[[#This Row],[11]]),"DNF",CONCATENATE(RANK(rounds_cum_time[[#This Row],[11]],rounds_cum_time[11],1),"."))</f>
        <v>66.</v>
      </c>
      <c r="U53" s="11" t="str">
        <f>IF(ISBLANK(laps_times[[#This Row],[12]]),"DNF",CONCATENATE(RANK(rounds_cum_time[[#This Row],[12]],rounds_cum_time[12],1),"."))</f>
        <v>67.</v>
      </c>
      <c r="V53" s="11" t="str">
        <f>IF(ISBLANK(laps_times[[#This Row],[13]]),"DNF",CONCATENATE(RANK(rounds_cum_time[[#This Row],[13]],rounds_cum_time[13],1),"."))</f>
        <v>67.</v>
      </c>
      <c r="W53" s="11" t="str">
        <f>IF(ISBLANK(laps_times[[#This Row],[14]]),"DNF",CONCATENATE(RANK(rounds_cum_time[[#This Row],[14]],rounds_cum_time[14],1),"."))</f>
        <v>68.</v>
      </c>
      <c r="X53" s="11" t="str">
        <f>IF(ISBLANK(laps_times[[#This Row],[15]]),"DNF",CONCATENATE(RANK(rounds_cum_time[[#This Row],[15]],rounds_cum_time[15],1),"."))</f>
        <v>68.</v>
      </c>
      <c r="Y53" s="11" t="str">
        <f>IF(ISBLANK(laps_times[[#This Row],[16]]),"DNF",CONCATENATE(RANK(rounds_cum_time[[#This Row],[16]],rounds_cum_time[16],1),"."))</f>
        <v>69.</v>
      </c>
      <c r="Z53" s="11" t="str">
        <f>IF(ISBLANK(laps_times[[#This Row],[17]]),"DNF",CONCATENATE(RANK(rounds_cum_time[[#This Row],[17]],rounds_cum_time[17],1),"."))</f>
        <v>68.</v>
      </c>
      <c r="AA53" s="11" t="str">
        <f>IF(ISBLANK(laps_times[[#This Row],[18]]),"DNF",CONCATENATE(RANK(rounds_cum_time[[#This Row],[18]],rounds_cum_time[18],1),"."))</f>
        <v>67.</v>
      </c>
      <c r="AB53" s="11" t="str">
        <f>IF(ISBLANK(laps_times[[#This Row],[19]]),"DNF",CONCATENATE(RANK(rounds_cum_time[[#This Row],[19]],rounds_cum_time[19],1),"."))</f>
        <v>68.</v>
      </c>
      <c r="AC53" s="11" t="str">
        <f>IF(ISBLANK(laps_times[[#This Row],[20]]),"DNF",CONCATENATE(RANK(rounds_cum_time[[#This Row],[20]],rounds_cum_time[20],1),"."))</f>
        <v>67.</v>
      </c>
      <c r="AD53" s="11" t="str">
        <f>IF(ISBLANK(laps_times[[#This Row],[21]]),"DNF",CONCATENATE(RANK(rounds_cum_time[[#This Row],[21]],rounds_cum_time[21],1),"."))</f>
        <v>68.</v>
      </c>
      <c r="AE53" s="11" t="str">
        <f>IF(ISBLANK(laps_times[[#This Row],[22]]),"DNF",CONCATENATE(RANK(rounds_cum_time[[#This Row],[22]],rounds_cum_time[22],1),"."))</f>
        <v>67.</v>
      </c>
      <c r="AF53" s="11" t="str">
        <f>IF(ISBLANK(laps_times[[#This Row],[23]]),"DNF",CONCATENATE(RANK(rounds_cum_time[[#This Row],[23]],rounds_cum_time[23],1),"."))</f>
        <v>68.</v>
      </c>
      <c r="AG53" s="11" t="str">
        <f>IF(ISBLANK(laps_times[[#This Row],[24]]),"DNF",CONCATENATE(RANK(rounds_cum_time[[#This Row],[24]],rounds_cum_time[24],1),"."))</f>
        <v>66.</v>
      </c>
      <c r="AH53" s="11" t="str">
        <f>IF(ISBLANK(laps_times[[#This Row],[25]]),"DNF",CONCATENATE(RANK(rounds_cum_time[[#This Row],[25]],rounds_cum_time[25],1),"."))</f>
        <v>66.</v>
      </c>
      <c r="AI53" s="11" t="str">
        <f>IF(ISBLANK(laps_times[[#This Row],[26]]),"DNF",CONCATENATE(RANK(rounds_cum_time[[#This Row],[26]],rounds_cum_time[26],1),"."))</f>
        <v>67.</v>
      </c>
      <c r="AJ53" s="11" t="str">
        <f>IF(ISBLANK(laps_times[[#This Row],[27]]),"DNF",CONCATENATE(RANK(rounds_cum_time[[#This Row],[27]],rounds_cum_time[27],1),"."))</f>
        <v>68.</v>
      </c>
      <c r="AK53" s="11" t="str">
        <f>IF(ISBLANK(laps_times[[#This Row],[28]]),"DNF",CONCATENATE(RANK(rounds_cum_time[[#This Row],[28]],rounds_cum_time[28],1),"."))</f>
        <v>66.</v>
      </c>
      <c r="AL53" s="11" t="str">
        <f>IF(ISBLANK(laps_times[[#This Row],[29]]),"DNF",CONCATENATE(RANK(rounds_cum_time[[#This Row],[29]],rounds_cum_time[29],1),"."))</f>
        <v>64.</v>
      </c>
      <c r="AM53" s="11" t="str">
        <f>IF(ISBLANK(laps_times[[#This Row],[30]]),"DNF",CONCATENATE(RANK(rounds_cum_time[[#This Row],[30]],rounds_cum_time[30],1),"."))</f>
        <v>64.</v>
      </c>
      <c r="AN53" s="11" t="str">
        <f>IF(ISBLANK(laps_times[[#This Row],[31]]),"DNF",CONCATENATE(RANK(rounds_cum_time[[#This Row],[31]],rounds_cum_time[31],1),"."))</f>
        <v>61.</v>
      </c>
      <c r="AO53" s="11" t="str">
        <f>IF(ISBLANK(laps_times[[#This Row],[32]]),"DNF",CONCATENATE(RANK(rounds_cum_time[[#This Row],[32]],rounds_cum_time[32],1),"."))</f>
        <v>61.</v>
      </c>
      <c r="AP53" s="11" t="str">
        <f>IF(ISBLANK(laps_times[[#This Row],[33]]),"DNF",CONCATENATE(RANK(rounds_cum_time[[#This Row],[33]],rounds_cum_time[33],1),"."))</f>
        <v>61.</v>
      </c>
      <c r="AQ53" s="11" t="str">
        <f>IF(ISBLANK(laps_times[[#This Row],[34]]),"DNF",CONCATENATE(RANK(rounds_cum_time[[#This Row],[34]],rounds_cum_time[34],1),"."))</f>
        <v>61.</v>
      </c>
      <c r="AR53" s="11" t="str">
        <f>IF(ISBLANK(laps_times[[#This Row],[35]]),"DNF",CONCATENATE(RANK(rounds_cum_time[[#This Row],[35]],rounds_cum_time[35],1),"."))</f>
        <v>60.</v>
      </c>
      <c r="AS53" s="11" t="str">
        <f>IF(ISBLANK(laps_times[[#This Row],[36]]),"DNF",CONCATENATE(RANK(rounds_cum_time[[#This Row],[36]],rounds_cum_time[36],1),"."))</f>
        <v>60.</v>
      </c>
      <c r="AT53" s="11" t="str">
        <f>IF(ISBLANK(laps_times[[#This Row],[37]]),"DNF",CONCATENATE(RANK(rounds_cum_time[[#This Row],[37]],rounds_cum_time[37],1),"."))</f>
        <v>59.</v>
      </c>
      <c r="AU53" s="11" t="str">
        <f>IF(ISBLANK(laps_times[[#This Row],[38]]),"DNF",CONCATENATE(RANK(rounds_cum_time[[#This Row],[38]],rounds_cum_time[38],1),"."))</f>
        <v>59.</v>
      </c>
      <c r="AV53" s="11" t="str">
        <f>IF(ISBLANK(laps_times[[#This Row],[39]]),"DNF",CONCATENATE(RANK(rounds_cum_time[[#This Row],[39]],rounds_cum_time[39],1),"."))</f>
        <v>58.</v>
      </c>
      <c r="AW53" s="11" t="str">
        <f>IF(ISBLANK(laps_times[[#This Row],[40]]),"DNF",CONCATENATE(RANK(rounds_cum_time[[#This Row],[40]],rounds_cum_time[40],1),"."))</f>
        <v>57.</v>
      </c>
      <c r="AX53" s="11" t="str">
        <f>IF(ISBLANK(laps_times[[#This Row],[41]]),"DNF",CONCATENATE(RANK(rounds_cum_time[[#This Row],[41]],rounds_cum_time[41],1),"."))</f>
        <v>57.</v>
      </c>
      <c r="AY53" s="11" t="str">
        <f>IF(ISBLANK(laps_times[[#This Row],[42]]),"DNF",CONCATENATE(RANK(rounds_cum_time[[#This Row],[42]],rounds_cum_time[42],1),"."))</f>
        <v>56.</v>
      </c>
      <c r="AZ53" s="11" t="str">
        <f>IF(ISBLANK(laps_times[[#This Row],[43]]),"DNF",CONCATENATE(RANK(rounds_cum_time[[#This Row],[43]],rounds_cum_time[43],1),"."))</f>
        <v>56.</v>
      </c>
      <c r="BA53" s="11" t="str">
        <f>IF(ISBLANK(laps_times[[#This Row],[44]]),"DNF",CONCATENATE(RANK(rounds_cum_time[[#This Row],[44]],rounds_cum_time[44],1),"."))</f>
        <v>55.</v>
      </c>
      <c r="BB53" s="11" t="str">
        <f>IF(ISBLANK(laps_times[[#This Row],[45]]),"DNF",CONCATENATE(RANK(rounds_cum_time[[#This Row],[45]],rounds_cum_time[45],1),"."))</f>
        <v>55.</v>
      </c>
      <c r="BC53" s="11" t="str">
        <f>IF(ISBLANK(laps_times[[#This Row],[46]]),"DNF",CONCATENATE(RANK(rounds_cum_time[[#This Row],[46]],rounds_cum_time[46],1),"."))</f>
        <v>54.</v>
      </c>
      <c r="BD53" s="11" t="str">
        <f>IF(ISBLANK(laps_times[[#This Row],[47]]),"DNF",CONCATENATE(RANK(rounds_cum_time[[#This Row],[47]],rounds_cum_time[47],1),"."))</f>
        <v>54.</v>
      </c>
      <c r="BE53" s="11" t="str">
        <f>IF(ISBLANK(laps_times[[#This Row],[48]]),"DNF",CONCATENATE(RANK(rounds_cum_time[[#This Row],[48]],rounds_cum_time[48],1),"."))</f>
        <v>54.</v>
      </c>
      <c r="BF53" s="11" t="str">
        <f>IF(ISBLANK(laps_times[[#This Row],[49]]),"DNF",CONCATENATE(RANK(rounds_cum_time[[#This Row],[49]],rounds_cum_time[49],1),"."))</f>
        <v>54.</v>
      </c>
      <c r="BG53" s="11" t="str">
        <f>IF(ISBLANK(laps_times[[#This Row],[50]]),"DNF",CONCATENATE(RANK(rounds_cum_time[[#This Row],[50]],rounds_cum_time[50],1),"."))</f>
        <v>53.</v>
      </c>
      <c r="BH53" s="11" t="str">
        <f>IF(ISBLANK(laps_times[[#This Row],[51]]),"DNF",CONCATENATE(RANK(rounds_cum_time[[#This Row],[51]],rounds_cum_time[51],1),"."))</f>
        <v>51.</v>
      </c>
      <c r="BI53" s="11" t="str">
        <f>IF(ISBLANK(laps_times[[#This Row],[52]]),"DNF",CONCATENATE(RANK(rounds_cum_time[[#This Row],[52]],rounds_cum_time[52],1),"."))</f>
        <v>51.</v>
      </c>
      <c r="BJ53" s="11" t="str">
        <f>IF(ISBLANK(laps_times[[#This Row],[53]]),"DNF",CONCATENATE(RANK(rounds_cum_time[[#This Row],[53]],rounds_cum_time[53],1),"."))</f>
        <v>51.</v>
      </c>
      <c r="BK53" s="11" t="str">
        <f>IF(ISBLANK(laps_times[[#This Row],[54]]),"DNF",CONCATENATE(RANK(rounds_cum_time[[#This Row],[54]],rounds_cum_time[54],1),"."))</f>
        <v>50.</v>
      </c>
      <c r="BL53" s="11" t="str">
        <f>IF(ISBLANK(laps_times[[#This Row],[55]]),"DNF",CONCATENATE(RANK(rounds_cum_time[[#This Row],[55]],rounds_cum_time[55],1),"."))</f>
        <v>50.</v>
      </c>
      <c r="BM53" s="11" t="str">
        <f>IF(ISBLANK(laps_times[[#This Row],[56]]),"DNF",CONCATENATE(RANK(rounds_cum_time[[#This Row],[56]],rounds_cum_time[56],1),"."))</f>
        <v>49.</v>
      </c>
      <c r="BN53" s="11" t="str">
        <f>IF(ISBLANK(laps_times[[#This Row],[57]]),"DNF",CONCATENATE(RANK(rounds_cum_time[[#This Row],[57]],rounds_cum_time[57],1),"."))</f>
        <v>49.</v>
      </c>
      <c r="BO53" s="11" t="str">
        <f>IF(ISBLANK(laps_times[[#This Row],[58]]),"DNF",CONCATENATE(RANK(rounds_cum_time[[#This Row],[58]],rounds_cum_time[58],1),"."))</f>
        <v>49.</v>
      </c>
      <c r="BP53" s="11" t="str">
        <f>IF(ISBLANK(laps_times[[#This Row],[59]]),"DNF",CONCATENATE(RANK(rounds_cum_time[[#This Row],[59]],rounds_cum_time[59],1),"."))</f>
        <v>49.</v>
      </c>
      <c r="BQ53" s="11" t="str">
        <f>IF(ISBLANK(laps_times[[#This Row],[60]]),"DNF",CONCATENATE(RANK(rounds_cum_time[[#This Row],[60]],rounds_cum_time[60],1),"."))</f>
        <v>48.</v>
      </c>
      <c r="BR53" s="11" t="str">
        <f>IF(ISBLANK(laps_times[[#This Row],[61]]),"DNF",CONCATENATE(RANK(rounds_cum_time[[#This Row],[61]],rounds_cum_time[61],1),"."))</f>
        <v>48.</v>
      </c>
      <c r="BS53" s="11" t="str">
        <f>IF(ISBLANK(laps_times[[#This Row],[62]]),"DNF",CONCATENATE(RANK(rounds_cum_time[[#This Row],[62]],rounds_cum_time[62],1),"."))</f>
        <v>48.</v>
      </c>
      <c r="BT53" s="11" t="str">
        <f>IF(ISBLANK(laps_times[[#This Row],[63]]),"DNF",CONCATENATE(RANK(rounds_cum_time[[#This Row],[63]],rounds_cum_time[63],1),"."))</f>
        <v>48.</v>
      </c>
    </row>
    <row r="54" spans="2:72" x14ac:dyDescent="0.2">
      <c r="B54" s="5">
        <v>49</v>
      </c>
      <c r="C54" s="20">
        <v>72</v>
      </c>
      <c r="D54" s="1" t="s">
        <v>90</v>
      </c>
      <c r="E54" s="3">
        <v>1968</v>
      </c>
      <c r="F54" s="3" t="s">
        <v>1</v>
      </c>
      <c r="G54" s="3">
        <v>20</v>
      </c>
      <c r="H54" s="1" t="s">
        <v>91</v>
      </c>
      <c r="I54" s="7">
        <v>0.14890266203703703</v>
      </c>
      <c r="J54" s="11" t="str">
        <f>IF(ISBLANK(laps_times[[#This Row],[1]]),"DNF",CONCATENATE(RANK(rounds_cum_time[[#This Row],[1]],rounds_cum_time[1],1),"."))</f>
        <v>44.</v>
      </c>
      <c r="K54" s="11" t="str">
        <f>IF(ISBLANK(laps_times[[#This Row],[2]]),"DNF",CONCATENATE(RANK(rounds_cum_time[[#This Row],[2]],rounds_cum_time[2],1),"."))</f>
        <v>47.</v>
      </c>
      <c r="L54" s="11" t="str">
        <f>IF(ISBLANK(laps_times[[#This Row],[3]]),"DNF",CONCATENATE(RANK(rounds_cum_time[[#This Row],[3]],rounds_cum_time[3],1),"."))</f>
        <v>49.</v>
      </c>
      <c r="M54" s="11" t="str">
        <f>IF(ISBLANK(laps_times[[#This Row],[4]]),"DNF",CONCATENATE(RANK(rounds_cum_time[[#This Row],[4]],rounds_cum_time[4],1),"."))</f>
        <v>48.</v>
      </c>
      <c r="N54" s="11" t="str">
        <f>IF(ISBLANK(laps_times[[#This Row],[5]]),"DNF",CONCATENATE(RANK(rounds_cum_time[[#This Row],[5]],rounds_cum_time[5],1),"."))</f>
        <v>47.</v>
      </c>
      <c r="O54" s="11" t="str">
        <f>IF(ISBLANK(laps_times[[#This Row],[6]]),"DNF",CONCATENATE(RANK(rounds_cum_time[[#This Row],[6]],rounds_cum_time[6],1),"."))</f>
        <v>49.</v>
      </c>
      <c r="P54" s="11" t="str">
        <f>IF(ISBLANK(laps_times[[#This Row],[7]]),"DNF",CONCATENATE(RANK(rounds_cum_time[[#This Row],[7]],rounds_cum_time[7],1),"."))</f>
        <v>49.</v>
      </c>
      <c r="Q54" s="11" t="str">
        <f>IF(ISBLANK(laps_times[[#This Row],[8]]),"DNF",CONCATENATE(RANK(rounds_cum_time[[#This Row],[8]],rounds_cum_time[8],1),"."))</f>
        <v>52.</v>
      </c>
      <c r="R54" s="11" t="str">
        <f>IF(ISBLANK(laps_times[[#This Row],[9]]),"DNF",CONCATENATE(RANK(rounds_cum_time[[#This Row],[9]],rounds_cum_time[9],1),"."))</f>
        <v>52.</v>
      </c>
      <c r="S54" s="11" t="str">
        <f>IF(ISBLANK(laps_times[[#This Row],[10]]),"DNF",CONCATENATE(RANK(rounds_cum_time[[#This Row],[10]],rounds_cum_time[10],1),"."))</f>
        <v>52.</v>
      </c>
      <c r="T54" s="11" t="str">
        <f>IF(ISBLANK(laps_times[[#This Row],[11]]),"DNF",CONCATENATE(RANK(rounds_cum_time[[#This Row],[11]],rounds_cum_time[11],1),"."))</f>
        <v>52.</v>
      </c>
      <c r="U54" s="11" t="str">
        <f>IF(ISBLANK(laps_times[[#This Row],[12]]),"DNF",CONCATENATE(RANK(rounds_cum_time[[#This Row],[12]],rounds_cum_time[12],1),"."))</f>
        <v>54.</v>
      </c>
      <c r="V54" s="11" t="str">
        <f>IF(ISBLANK(laps_times[[#This Row],[13]]),"DNF",CONCATENATE(RANK(rounds_cum_time[[#This Row],[13]],rounds_cum_time[13],1),"."))</f>
        <v>53.</v>
      </c>
      <c r="W54" s="11" t="str">
        <f>IF(ISBLANK(laps_times[[#This Row],[14]]),"DNF",CONCATENATE(RANK(rounds_cum_time[[#This Row],[14]],rounds_cum_time[14],1),"."))</f>
        <v>52.</v>
      </c>
      <c r="X54" s="11" t="str">
        <f>IF(ISBLANK(laps_times[[#This Row],[15]]),"DNF",CONCATENATE(RANK(rounds_cum_time[[#This Row],[15]],rounds_cum_time[15],1),"."))</f>
        <v>51.</v>
      </c>
      <c r="Y54" s="11" t="str">
        <f>IF(ISBLANK(laps_times[[#This Row],[16]]),"DNF",CONCATENATE(RANK(rounds_cum_time[[#This Row],[16]],rounds_cum_time[16],1),"."))</f>
        <v>52.</v>
      </c>
      <c r="Z54" s="11" t="str">
        <f>IF(ISBLANK(laps_times[[#This Row],[17]]),"DNF",CONCATENATE(RANK(rounds_cum_time[[#This Row],[17]],rounds_cum_time[17],1),"."))</f>
        <v>52.</v>
      </c>
      <c r="AA54" s="11" t="str">
        <f>IF(ISBLANK(laps_times[[#This Row],[18]]),"DNF",CONCATENATE(RANK(rounds_cum_time[[#This Row],[18]],rounds_cum_time[18],1),"."))</f>
        <v>51.</v>
      </c>
      <c r="AB54" s="11" t="str">
        <f>IF(ISBLANK(laps_times[[#This Row],[19]]),"DNF",CONCATENATE(RANK(rounds_cum_time[[#This Row],[19]],rounds_cum_time[19],1),"."))</f>
        <v>51.</v>
      </c>
      <c r="AC54" s="11" t="str">
        <f>IF(ISBLANK(laps_times[[#This Row],[20]]),"DNF",CONCATENATE(RANK(rounds_cum_time[[#This Row],[20]],rounds_cum_time[20],1),"."))</f>
        <v>51.</v>
      </c>
      <c r="AD54" s="11" t="str">
        <f>IF(ISBLANK(laps_times[[#This Row],[21]]),"DNF",CONCATENATE(RANK(rounds_cum_time[[#This Row],[21]],rounds_cum_time[21],1),"."))</f>
        <v>50.</v>
      </c>
      <c r="AE54" s="11" t="str">
        <f>IF(ISBLANK(laps_times[[#This Row],[22]]),"DNF",CONCATENATE(RANK(rounds_cum_time[[#This Row],[22]],rounds_cum_time[22],1),"."))</f>
        <v>51.</v>
      </c>
      <c r="AF54" s="11" t="str">
        <f>IF(ISBLANK(laps_times[[#This Row],[23]]),"DNF",CONCATENATE(RANK(rounds_cum_time[[#This Row],[23]],rounds_cum_time[23],1),"."))</f>
        <v>50.</v>
      </c>
      <c r="AG54" s="11" t="str">
        <f>IF(ISBLANK(laps_times[[#This Row],[24]]),"DNF",CONCATENATE(RANK(rounds_cum_time[[#This Row],[24]],rounds_cum_time[24],1),"."))</f>
        <v>50.</v>
      </c>
      <c r="AH54" s="11" t="str">
        <f>IF(ISBLANK(laps_times[[#This Row],[25]]),"DNF",CONCATENATE(RANK(rounds_cum_time[[#This Row],[25]],rounds_cum_time[25],1),"."))</f>
        <v>50.</v>
      </c>
      <c r="AI54" s="11" t="str">
        <f>IF(ISBLANK(laps_times[[#This Row],[26]]),"DNF",CONCATENATE(RANK(rounds_cum_time[[#This Row],[26]],rounds_cum_time[26],1),"."))</f>
        <v>50.</v>
      </c>
      <c r="AJ54" s="11" t="str">
        <f>IF(ISBLANK(laps_times[[#This Row],[27]]),"DNF",CONCATENATE(RANK(rounds_cum_time[[#This Row],[27]],rounds_cum_time[27],1),"."))</f>
        <v>50.</v>
      </c>
      <c r="AK54" s="11" t="str">
        <f>IF(ISBLANK(laps_times[[#This Row],[28]]),"DNF",CONCATENATE(RANK(rounds_cum_time[[#This Row],[28]],rounds_cum_time[28],1),"."))</f>
        <v>50.</v>
      </c>
      <c r="AL54" s="11" t="str">
        <f>IF(ISBLANK(laps_times[[#This Row],[29]]),"DNF",CONCATENATE(RANK(rounds_cum_time[[#This Row],[29]],rounds_cum_time[29],1),"."))</f>
        <v>50.</v>
      </c>
      <c r="AM54" s="11" t="str">
        <f>IF(ISBLANK(laps_times[[#This Row],[30]]),"DNF",CONCATENATE(RANK(rounds_cum_time[[#This Row],[30]],rounds_cum_time[30],1),"."))</f>
        <v>50.</v>
      </c>
      <c r="AN54" s="11" t="str">
        <f>IF(ISBLANK(laps_times[[#This Row],[31]]),"DNF",CONCATENATE(RANK(rounds_cum_time[[#This Row],[31]],rounds_cum_time[31],1),"."))</f>
        <v>50.</v>
      </c>
      <c r="AO54" s="11" t="str">
        <f>IF(ISBLANK(laps_times[[#This Row],[32]]),"DNF",CONCATENATE(RANK(rounds_cum_time[[#This Row],[32]],rounds_cum_time[32],1),"."))</f>
        <v>51.</v>
      </c>
      <c r="AP54" s="11" t="str">
        <f>IF(ISBLANK(laps_times[[#This Row],[33]]),"DNF",CONCATENATE(RANK(rounds_cum_time[[#This Row],[33]],rounds_cum_time[33],1),"."))</f>
        <v>52.</v>
      </c>
      <c r="AQ54" s="11" t="str">
        <f>IF(ISBLANK(laps_times[[#This Row],[34]]),"DNF",CONCATENATE(RANK(rounds_cum_time[[#This Row],[34]],rounds_cum_time[34],1),"."))</f>
        <v>52.</v>
      </c>
      <c r="AR54" s="11" t="str">
        <f>IF(ISBLANK(laps_times[[#This Row],[35]]),"DNF",CONCATENATE(RANK(rounds_cum_time[[#This Row],[35]],rounds_cum_time[35],1),"."))</f>
        <v>52.</v>
      </c>
      <c r="AS54" s="11" t="str">
        <f>IF(ISBLANK(laps_times[[#This Row],[36]]),"DNF",CONCATENATE(RANK(rounds_cum_time[[#This Row],[36]],rounds_cum_time[36],1),"."))</f>
        <v>52.</v>
      </c>
      <c r="AT54" s="11" t="str">
        <f>IF(ISBLANK(laps_times[[#This Row],[37]]),"DNF",CONCATENATE(RANK(rounds_cum_time[[#This Row],[37]],rounds_cum_time[37],1),"."))</f>
        <v>53.</v>
      </c>
      <c r="AU54" s="11" t="str">
        <f>IF(ISBLANK(laps_times[[#This Row],[38]]),"DNF",CONCATENATE(RANK(rounds_cum_time[[#This Row],[38]],rounds_cum_time[38],1),"."))</f>
        <v>52.</v>
      </c>
      <c r="AV54" s="11" t="str">
        <f>IF(ISBLANK(laps_times[[#This Row],[39]]),"DNF",CONCATENATE(RANK(rounds_cum_time[[#This Row],[39]],rounds_cum_time[39],1),"."))</f>
        <v>52.</v>
      </c>
      <c r="AW54" s="11" t="str">
        <f>IF(ISBLANK(laps_times[[#This Row],[40]]),"DNF",CONCATENATE(RANK(rounds_cum_time[[#This Row],[40]],rounds_cum_time[40],1),"."))</f>
        <v>52.</v>
      </c>
      <c r="AX54" s="11" t="str">
        <f>IF(ISBLANK(laps_times[[#This Row],[41]]),"DNF",CONCATENATE(RANK(rounds_cum_time[[#This Row],[41]],rounds_cum_time[41],1),"."))</f>
        <v>52.</v>
      </c>
      <c r="AY54" s="11" t="str">
        <f>IF(ISBLANK(laps_times[[#This Row],[42]]),"DNF",CONCATENATE(RANK(rounds_cum_time[[#This Row],[42]],rounds_cum_time[42],1),"."))</f>
        <v>52.</v>
      </c>
      <c r="AZ54" s="11" t="str">
        <f>IF(ISBLANK(laps_times[[#This Row],[43]]),"DNF",CONCATENATE(RANK(rounds_cum_time[[#This Row],[43]],rounds_cum_time[43],1),"."))</f>
        <v>53.</v>
      </c>
      <c r="BA54" s="11" t="str">
        <f>IF(ISBLANK(laps_times[[#This Row],[44]]),"DNF",CONCATENATE(RANK(rounds_cum_time[[#This Row],[44]],rounds_cum_time[44],1),"."))</f>
        <v>53.</v>
      </c>
      <c r="BB54" s="11" t="str">
        <f>IF(ISBLANK(laps_times[[#This Row],[45]]),"DNF",CONCATENATE(RANK(rounds_cum_time[[#This Row],[45]],rounds_cum_time[45],1),"."))</f>
        <v>53.</v>
      </c>
      <c r="BC54" s="11" t="str">
        <f>IF(ISBLANK(laps_times[[#This Row],[46]]),"DNF",CONCATENATE(RANK(rounds_cum_time[[#This Row],[46]],rounds_cum_time[46],1),"."))</f>
        <v>55.</v>
      </c>
      <c r="BD54" s="11" t="str">
        <f>IF(ISBLANK(laps_times[[#This Row],[47]]),"DNF",CONCATENATE(RANK(rounds_cum_time[[#This Row],[47]],rounds_cum_time[47],1),"."))</f>
        <v>55.</v>
      </c>
      <c r="BE54" s="11" t="str">
        <f>IF(ISBLANK(laps_times[[#This Row],[48]]),"DNF",CONCATENATE(RANK(rounds_cum_time[[#This Row],[48]],rounds_cum_time[48],1),"."))</f>
        <v>55.</v>
      </c>
      <c r="BF54" s="11" t="str">
        <f>IF(ISBLANK(laps_times[[#This Row],[49]]),"DNF",CONCATENATE(RANK(rounds_cum_time[[#This Row],[49]],rounds_cum_time[49],1),"."))</f>
        <v>55.</v>
      </c>
      <c r="BG54" s="11" t="str">
        <f>IF(ISBLANK(laps_times[[#This Row],[50]]),"DNF",CONCATENATE(RANK(rounds_cum_time[[#This Row],[50]],rounds_cum_time[50],1),"."))</f>
        <v>55.</v>
      </c>
      <c r="BH54" s="11" t="str">
        <f>IF(ISBLANK(laps_times[[#This Row],[51]]),"DNF",CONCATENATE(RANK(rounds_cum_time[[#This Row],[51]],rounds_cum_time[51],1),"."))</f>
        <v>56.</v>
      </c>
      <c r="BI54" s="11" t="str">
        <f>IF(ISBLANK(laps_times[[#This Row],[52]]),"DNF",CONCATENATE(RANK(rounds_cum_time[[#This Row],[52]],rounds_cum_time[52],1),"."))</f>
        <v>56.</v>
      </c>
      <c r="BJ54" s="11" t="str">
        <f>IF(ISBLANK(laps_times[[#This Row],[53]]),"DNF",CONCATENATE(RANK(rounds_cum_time[[#This Row],[53]],rounds_cum_time[53],1),"."))</f>
        <v>57.</v>
      </c>
      <c r="BK54" s="11" t="str">
        <f>IF(ISBLANK(laps_times[[#This Row],[54]]),"DNF",CONCATENATE(RANK(rounds_cum_time[[#This Row],[54]],rounds_cum_time[54],1),"."))</f>
        <v>58.</v>
      </c>
      <c r="BL54" s="11" t="str">
        <f>IF(ISBLANK(laps_times[[#This Row],[55]]),"DNF",CONCATENATE(RANK(rounds_cum_time[[#This Row],[55]],rounds_cum_time[55],1),"."))</f>
        <v>57.</v>
      </c>
      <c r="BM54" s="11" t="str">
        <f>IF(ISBLANK(laps_times[[#This Row],[56]]),"DNF",CONCATENATE(RANK(rounds_cum_time[[#This Row],[56]],rounds_cum_time[56],1),"."))</f>
        <v>57.</v>
      </c>
      <c r="BN54" s="11" t="str">
        <f>IF(ISBLANK(laps_times[[#This Row],[57]]),"DNF",CONCATENATE(RANK(rounds_cum_time[[#This Row],[57]],rounds_cum_time[57],1),"."))</f>
        <v>56.</v>
      </c>
      <c r="BO54" s="11" t="str">
        <f>IF(ISBLANK(laps_times[[#This Row],[58]]),"DNF",CONCATENATE(RANK(rounds_cum_time[[#This Row],[58]],rounds_cum_time[58],1),"."))</f>
        <v>55.</v>
      </c>
      <c r="BP54" s="11" t="str">
        <f>IF(ISBLANK(laps_times[[#This Row],[59]]),"DNF",CONCATENATE(RANK(rounds_cum_time[[#This Row],[59]],rounds_cum_time[59],1),"."))</f>
        <v>54.</v>
      </c>
      <c r="BQ54" s="11" t="str">
        <f>IF(ISBLANK(laps_times[[#This Row],[60]]),"DNF",CONCATENATE(RANK(rounds_cum_time[[#This Row],[60]],rounds_cum_time[60],1),"."))</f>
        <v>52.</v>
      </c>
      <c r="BR54" s="11" t="str">
        <f>IF(ISBLANK(laps_times[[#This Row],[61]]),"DNF",CONCATENATE(RANK(rounds_cum_time[[#This Row],[61]],rounds_cum_time[61],1),"."))</f>
        <v>51.</v>
      </c>
      <c r="BS54" s="11" t="str">
        <f>IF(ISBLANK(laps_times[[#This Row],[62]]),"DNF",CONCATENATE(RANK(rounds_cum_time[[#This Row],[62]],rounds_cum_time[62],1),"."))</f>
        <v>49.</v>
      </c>
      <c r="BT54" s="11" t="str">
        <f>IF(ISBLANK(laps_times[[#This Row],[63]]),"DNF",CONCATENATE(RANK(rounds_cum_time[[#This Row],[63]],rounds_cum_time[63],1),"."))</f>
        <v>49.</v>
      </c>
    </row>
    <row r="55" spans="2:72" x14ac:dyDescent="0.2">
      <c r="B55" s="5">
        <v>50</v>
      </c>
      <c r="C55" s="20">
        <v>95</v>
      </c>
      <c r="D55" s="1" t="s">
        <v>92</v>
      </c>
      <c r="E55" s="3">
        <v>1967</v>
      </c>
      <c r="F55" s="3" t="s">
        <v>46</v>
      </c>
      <c r="G55" s="3">
        <v>2</v>
      </c>
      <c r="H55" s="1" t="s">
        <v>93</v>
      </c>
      <c r="I55" s="7">
        <v>0.14918981481481483</v>
      </c>
      <c r="J55" s="11" t="str">
        <f>IF(ISBLANK(laps_times[[#This Row],[1]]),"DNF",CONCATENATE(RANK(rounds_cum_time[[#This Row],[1]],rounds_cum_time[1],1),"."))</f>
        <v>39.</v>
      </c>
      <c r="K55" s="11" t="str">
        <f>IF(ISBLANK(laps_times[[#This Row],[2]]),"DNF",CONCATENATE(RANK(rounds_cum_time[[#This Row],[2]],rounds_cum_time[2],1),"."))</f>
        <v>45.</v>
      </c>
      <c r="L55" s="11" t="str">
        <f>IF(ISBLANK(laps_times[[#This Row],[3]]),"DNF",CONCATENATE(RANK(rounds_cum_time[[#This Row],[3]],rounds_cum_time[3],1),"."))</f>
        <v>46.</v>
      </c>
      <c r="M55" s="11" t="str">
        <f>IF(ISBLANK(laps_times[[#This Row],[4]]),"DNF",CONCATENATE(RANK(rounds_cum_time[[#This Row],[4]],rounds_cum_time[4],1),"."))</f>
        <v>46.</v>
      </c>
      <c r="N55" s="11" t="str">
        <f>IF(ISBLANK(laps_times[[#This Row],[5]]),"DNF",CONCATENATE(RANK(rounds_cum_time[[#This Row],[5]],rounds_cum_time[5],1),"."))</f>
        <v>46.</v>
      </c>
      <c r="O55" s="11" t="str">
        <f>IF(ISBLANK(laps_times[[#This Row],[6]]),"DNF",CONCATENATE(RANK(rounds_cum_time[[#This Row],[6]],rounds_cum_time[6],1),"."))</f>
        <v>45.</v>
      </c>
      <c r="P55" s="11" t="str">
        <f>IF(ISBLANK(laps_times[[#This Row],[7]]),"DNF",CONCATENATE(RANK(rounds_cum_time[[#This Row],[7]],rounds_cum_time[7],1),"."))</f>
        <v>47.</v>
      </c>
      <c r="Q55" s="11" t="str">
        <f>IF(ISBLANK(laps_times[[#This Row],[8]]),"DNF",CONCATENATE(RANK(rounds_cum_time[[#This Row],[8]],rounds_cum_time[8],1),"."))</f>
        <v>47.</v>
      </c>
      <c r="R55" s="11" t="str">
        <f>IF(ISBLANK(laps_times[[#This Row],[9]]),"DNF",CONCATENATE(RANK(rounds_cum_time[[#This Row],[9]],rounds_cum_time[9],1),"."))</f>
        <v>48.</v>
      </c>
      <c r="S55" s="11" t="str">
        <f>IF(ISBLANK(laps_times[[#This Row],[10]]),"DNF",CONCATENATE(RANK(rounds_cum_time[[#This Row],[10]],rounds_cum_time[10],1),"."))</f>
        <v>49.</v>
      </c>
      <c r="T55" s="11" t="str">
        <f>IF(ISBLANK(laps_times[[#This Row],[11]]),"DNF",CONCATENATE(RANK(rounds_cum_time[[#This Row],[11]],rounds_cum_time[11],1),"."))</f>
        <v>50.</v>
      </c>
      <c r="U55" s="11" t="str">
        <f>IF(ISBLANK(laps_times[[#This Row],[12]]),"DNF",CONCATENATE(RANK(rounds_cum_time[[#This Row],[12]],rounds_cum_time[12],1),"."))</f>
        <v>50.</v>
      </c>
      <c r="V55" s="11" t="str">
        <f>IF(ISBLANK(laps_times[[#This Row],[13]]),"DNF",CONCATENATE(RANK(rounds_cum_time[[#This Row],[13]],rounds_cum_time[13],1),"."))</f>
        <v>50.</v>
      </c>
      <c r="W55" s="11" t="str">
        <f>IF(ISBLANK(laps_times[[#This Row],[14]]),"DNF",CONCATENATE(RANK(rounds_cum_time[[#This Row],[14]],rounds_cum_time[14],1),"."))</f>
        <v>50.</v>
      </c>
      <c r="X55" s="11" t="str">
        <f>IF(ISBLANK(laps_times[[#This Row],[15]]),"DNF",CONCATENATE(RANK(rounds_cum_time[[#This Row],[15]],rounds_cum_time[15],1),"."))</f>
        <v>50.</v>
      </c>
      <c r="Y55" s="11" t="str">
        <f>IF(ISBLANK(laps_times[[#This Row],[16]]),"DNF",CONCATENATE(RANK(rounds_cum_time[[#This Row],[16]],rounds_cum_time[16],1),"."))</f>
        <v>50.</v>
      </c>
      <c r="Z55" s="11" t="str">
        <f>IF(ISBLANK(laps_times[[#This Row],[17]]),"DNF",CONCATENATE(RANK(rounds_cum_time[[#This Row],[17]],rounds_cum_time[17],1),"."))</f>
        <v>50.</v>
      </c>
      <c r="AA55" s="11" t="str">
        <f>IF(ISBLANK(laps_times[[#This Row],[18]]),"DNF",CONCATENATE(RANK(rounds_cum_time[[#This Row],[18]],rounds_cum_time[18],1),"."))</f>
        <v>50.</v>
      </c>
      <c r="AB55" s="11" t="str">
        <f>IF(ISBLANK(laps_times[[#This Row],[19]]),"DNF",CONCATENATE(RANK(rounds_cum_time[[#This Row],[19]],rounds_cum_time[19],1),"."))</f>
        <v>50.</v>
      </c>
      <c r="AC55" s="11" t="str">
        <f>IF(ISBLANK(laps_times[[#This Row],[20]]),"DNF",CONCATENATE(RANK(rounds_cum_time[[#This Row],[20]],rounds_cum_time[20],1),"."))</f>
        <v>50.</v>
      </c>
      <c r="AD55" s="11" t="str">
        <f>IF(ISBLANK(laps_times[[#This Row],[21]]),"DNF",CONCATENATE(RANK(rounds_cum_time[[#This Row],[21]],rounds_cum_time[21],1),"."))</f>
        <v>51.</v>
      </c>
      <c r="AE55" s="11" t="str">
        <f>IF(ISBLANK(laps_times[[#This Row],[22]]),"DNF",CONCATENATE(RANK(rounds_cum_time[[#This Row],[22]],rounds_cum_time[22],1),"."))</f>
        <v>50.</v>
      </c>
      <c r="AF55" s="11" t="str">
        <f>IF(ISBLANK(laps_times[[#This Row],[23]]),"DNF",CONCATENATE(RANK(rounds_cum_time[[#This Row],[23]],rounds_cum_time[23],1),"."))</f>
        <v>51.</v>
      </c>
      <c r="AG55" s="11" t="str">
        <f>IF(ISBLANK(laps_times[[#This Row],[24]]),"DNF",CONCATENATE(RANK(rounds_cum_time[[#This Row],[24]],rounds_cum_time[24],1),"."))</f>
        <v>51.</v>
      </c>
      <c r="AH55" s="11" t="str">
        <f>IF(ISBLANK(laps_times[[#This Row],[25]]),"DNF",CONCATENATE(RANK(rounds_cum_time[[#This Row],[25]],rounds_cum_time[25],1),"."))</f>
        <v>51.</v>
      </c>
      <c r="AI55" s="11" t="str">
        <f>IF(ISBLANK(laps_times[[#This Row],[26]]),"DNF",CONCATENATE(RANK(rounds_cum_time[[#This Row],[26]],rounds_cum_time[26],1),"."))</f>
        <v>52.</v>
      </c>
      <c r="AJ55" s="11" t="str">
        <f>IF(ISBLANK(laps_times[[#This Row],[27]]),"DNF",CONCATENATE(RANK(rounds_cum_time[[#This Row],[27]],rounds_cum_time[27],1),"."))</f>
        <v>53.</v>
      </c>
      <c r="AK55" s="11" t="str">
        <f>IF(ISBLANK(laps_times[[#This Row],[28]]),"DNF",CONCATENATE(RANK(rounds_cum_time[[#This Row],[28]],rounds_cum_time[28],1),"."))</f>
        <v>53.</v>
      </c>
      <c r="AL55" s="11" t="str">
        <f>IF(ISBLANK(laps_times[[#This Row],[29]]),"DNF",CONCATENATE(RANK(rounds_cum_time[[#This Row],[29]],rounds_cum_time[29],1),"."))</f>
        <v>54.</v>
      </c>
      <c r="AM55" s="11" t="str">
        <f>IF(ISBLANK(laps_times[[#This Row],[30]]),"DNF",CONCATENATE(RANK(rounds_cum_time[[#This Row],[30]],rounds_cum_time[30],1),"."))</f>
        <v>55.</v>
      </c>
      <c r="AN55" s="11" t="str">
        <f>IF(ISBLANK(laps_times[[#This Row],[31]]),"DNF",CONCATENATE(RANK(rounds_cum_time[[#This Row],[31]],rounds_cum_time[31],1),"."))</f>
        <v>55.</v>
      </c>
      <c r="AO55" s="11" t="str">
        <f>IF(ISBLANK(laps_times[[#This Row],[32]]),"DNF",CONCATENATE(RANK(rounds_cum_time[[#This Row],[32]],rounds_cum_time[32],1),"."))</f>
        <v>56.</v>
      </c>
      <c r="AP55" s="11" t="str">
        <f>IF(ISBLANK(laps_times[[#This Row],[33]]),"DNF",CONCATENATE(RANK(rounds_cum_time[[#This Row],[33]],rounds_cum_time[33],1),"."))</f>
        <v>56.</v>
      </c>
      <c r="AQ55" s="11" t="str">
        <f>IF(ISBLANK(laps_times[[#This Row],[34]]),"DNF",CONCATENATE(RANK(rounds_cum_time[[#This Row],[34]],rounds_cum_time[34],1),"."))</f>
        <v>55.</v>
      </c>
      <c r="AR55" s="11" t="str">
        <f>IF(ISBLANK(laps_times[[#This Row],[35]]),"DNF",CONCATENATE(RANK(rounds_cum_time[[#This Row],[35]],rounds_cum_time[35],1),"."))</f>
        <v>55.</v>
      </c>
      <c r="AS55" s="11" t="str">
        <f>IF(ISBLANK(laps_times[[#This Row],[36]]),"DNF",CONCATENATE(RANK(rounds_cum_time[[#This Row],[36]],rounds_cum_time[36],1),"."))</f>
        <v>55.</v>
      </c>
      <c r="AT55" s="11" t="str">
        <f>IF(ISBLANK(laps_times[[#This Row],[37]]),"DNF",CONCATENATE(RANK(rounds_cum_time[[#This Row],[37]],rounds_cum_time[37],1),"."))</f>
        <v>56.</v>
      </c>
      <c r="AU55" s="11" t="str">
        <f>IF(ISBLANK(laps_times[[#This Row],[38]]),"DNF",CONCATENATE(RANK(rounds_cum_time[[#This Row],[38]],rounds_cum_time[38],1),"."))</f>
        <v>56.</v>
      </c>
      <c r="AV55" s="11" t="str">
        <f>IF(ISBLANK(laps_times[[#This Row],[39]]),"DNF",CONCATENATE(RANK(rounds_cum_time[[#This Row],[39]],rounds_cum_time[39],1),"."))</f>
        <v>56.</v>
      </c>
      <c r="AW55" s="11" t="str">
        <f>IF(ISBLANK(laps_times[[#This Row],[40]]),"DNF",CONCATENATE(RANK(rounds_cum_time[[#This Row],[40]],rounds_cum_time[40],1),"."))</f>
        <v>54.</v>
      </c>
      <c r="AX55" s="11" t="str">
        <f>IF(ISBLANK(laps_times[[#This Row],[41]]),"DNF",CONCATENATE(RANK(rounds_cum_time[[#This Row],[41]],rounds_cum_time[41],1),"."))</f>
        <v>54.</v>
      </c>
      <c r="AY55" s="11" t="str">
        <f>IF(ISBLANK(laps_times[[#This Row],[42]]),"DNF",CONCATENATE(RANK(rounds_cum_time[[#This Row],[42]],rounds_cum_time[42],1),"."))</f>
        <v>54.</v>
      </c>
      <c r="AZ55" s="11" t="str">
        <f>IF(ISBLANK(laps_times[[#This Row],[43]]),"DNF",CONCATENATE(RANK(rounds_cum_time[[#This Row],[43]],rounds_cum_time[43],1),"."))</f>
        <v>55.</v>
      </c>
      <c r="BA55" s="11" t="str">
        <f>IF(ISBLANK(laps_times[[#This Row],[44]]),"DNF",CONCATENATE(RANK(rounds_cum_time[[#This Row],[44]],rounds_cum_time[44],1),"."))</f>
        <v>56.</v>
      </c>
      <c r="BB55" s="11" t="str">
        <f>IF(ISBLANK(laps_times[[#This Row],[45]]),"DNF",CONCATENATE(RANK(rounds_cum_time[[#This Row],[45]],rounds_cum_time[45],1),"."))</f>
        <v>56.</v>
      </c>
      <c r="BC55" s="11" t="str">
        <f>IF(ISBLANK(laps_times[[#This Row],[46]]),"DNF",CONCATENATE(RANK(rounds_cum_time[[#This Row],[46]],rounds_cum_time[46],1),"."))</f>
        <v>56.</v>
      </c>
      <c r="BD55" s="11" t="str">
        <f>IF(ISBLANK(laps_times[[#This Row],[47]]),"DNF",CONCATENATE(RANK(rounds_cum_time[[#This Row],[47]],rounds_cum_time[47],1),"."))</f>
        <v>57.</v>
      </c>
      <c r="BE55" s="11" t="str">
        <f>IF(ISBLANK(laps_times[[#This Row],[48]]),"DNF",CONCATENATE(RANK(rounds_cum_time[[#This Row],[48]],rounds_cum_time[48],1),"."))</f>
        <v>57.</v>
      </c>
      <c r="BF55" s="11" t="str">
        <f>IF(ISBLANK(laps_times[[#This Row],[49]]),"DNF",CONCATENATE(RANK(rounds_cum_time[[#This Row],[49]],rounds_cum_time[49],1),"."))</f>
        <v>57.</v>
      </c>
      <c r="BG55" s="11" t="str">
        <f>IF(ISBLANK(laps_times[[#This Row],[50]]),"DNF",CONCATENATE(RANK(rounds_cum_time[[#This Row],[50]],rounds_cum_time[50],1),"."))</f>
        <v>57.</v>
      </c>
      <c r="BH55" s="11" t="str">
        <f>IF(ISBLANK(laps_times[[#This Row],[51]]),"DNF",CONCATENATE(RANK(rounds_cum_time[[#This Row],[51]],rounds_cum_time[51],1),"."))</f>
        <v>57.</v>
      </c>
      <c r="BI55" s="11" t="str">
        <f>IF(ISBLANK(laps_times[[#This Row],[52]]),"DNF",CONCATENATE(RANK(rounds_cum_time[[#This Row],[52]],rounds_cum_time[52],1),"."))</f>
        <v>58.</v>
      </c>
      <c r="BJ55" s="11" t="str">
        <f>IF(ISBLANK(laps_times[[#This Row],[53]]),"DNF",CONCATENATE(RANK(rounds_cum_time[[#This Row],[53]],rounds_cum_time[53],1),"."))</f>
        <v>58.</v>
      </c>
      <c r="BK55" s="11" t="str">
        <f>IF(ISBLANK(laps_times[[#This Row],[54]]),"DNF",CONCATENATE(RANK(rounds_cum_time[[#This Row],[54]],rounds_cum_time[54],1),"."))</f>
        <v>56.</v>
      </c>
      <c r="BL55" s="11" t="str">
        <f>IF(ISBLANK(laps_times[[#This Row],[55]]),"DNF",CONCATENATE(RANK(rounds_cum_time[[#This Row],[55]],rounds_cum_time[55],1),"."))</f>
        <v>56.</v>
      </c>
      <c r="BM55" s="11" t="str">
        <f>IF(ISBLANK(laps_times[[#This Row],[56]]),"DNF",CONCATENATE(RANK(rounds_cum_time[[#This Row],[56]],rounds_cum_time[56],1),"."))</f>
        <v>56.</v>
      </c>
      <c r="BN55" s="11" t="str">
        <f>IF(ISBLANK(laps_times[[#This Row],[57]]),"DNF",CONCATENATE(RANK(rounds_cum_time[[#This Row],[57]],rounds_cum_time[57],1),"."))</f>
        <v>55.</v>
      </c>
      <c r="BO55" s="11" t="str">
        <f>IF(ISBLANK(laps_times[[#This Row],[58]]),"DNF",CONCATENATE(RANK(rounds_cum_time[[#This Row],[58]],rounds_cum_time[58],1),"."))</f>
        <v>54.</v>
      </c>
      <c r="BP55" s="11" t="str">
        <f>IF(ISBLANK(laps_times[[#This Row],[59]]),"DNF",CONCATENATE(RANK(rounds_cum_time[[#This Row],[59]],rounds_cum_time[59],1),"."))</f>
        <v>52.</v>
      </c>
      <c r="BQ55" s="11" t="str">
        <f>IF(ISBLANK(laps_times[[#This Row],[60]]),"DNF",CONCATENATE(RANK(rounds_cum_time[[#This Row],[60]],rounds_cum_time[60],1),"."))</f>
        <v>51.</v>
      </c>
      <c r="BR55" s="11" t="str">
        <f>IF(ISBLANK(laps_times[[#This Row],[61]]),"DNF",CONCATENATE(RANK(rounds_cum_time[[#This Row],[61]],rounds_cum_time[61],1),"."))</f>
        <v>50.</v>
      </c>
      <c r="BS55" s="11" t="str">
        <f>IF(ISBLANK(laps_times[[#This Row],[62]]),"DNF",CONCATENATE(RANK(rounds_cum_time[[#This Row],[62]],rounds_cum_time[62],1),"."))</f>
        <v>50.</v>
      </c>
      <c r="BT55" s="11" t="str">
        <f>IF(ISBLANK(laps_times[[#This Row],[63]]),"DNF",CONCATENATE(RANK(rounds_cum_time[[#This Row],[63]],rounds_cum_time[63],1),"."))</f>
        <v>50.</v>
      </c>
    </row>
    <row r="56" spans="2:72" x14ac:dyDescent="0.2">
      <c r="B56" s="5">
        <v>51</v>
      </c>
      <c r="C56" s="20">
        <v>59</v>
      </c>
      <c r="D56" s="1" t="s">
        <v>94</v>
      </c>
      <c r="E56" s="3">
        <v>1974</v>
      </c>
      <c r="F56" s="3" t="s">
        <v>1</v>
      </c>
      <c r="G56" s="3">
        <v>21</v>
      </c>
      <c r="H56" s="1" t="s">
        <v>95</v>
      </c>
      <c r="I56" s="7">
        <v>0.14927407407407409</v>
      </c>
      <c r="J56" s="11" t="str">
        <f>IF(ISBLANK(laps_times[[#This Row],[1]]),"DNF",CONCATENATE(RANK(rounds_cum_time[[#This Row],[1]],rounds_cum_time[1],1),"."))</f>
        <v>92.</v>
      </c>
      <c r="K56" s="11" t="str">
        <f>IF(ISBLANK(laps_times[[#This Row],[2]]),"DNF",CONCATENATE(RANK(rounds_cum_time[[#This Row],[2]],rounds_cum_time[2],1),"."))</f>
        <v>89.</v>
      </c>
      <c r="L56" s="11" t="str">
        <f>IF(ISBLANK(laps_times[[#This Row],[3]]),"DNF",CONCATENATE(RANK(rounds_cum_time[[#This Row],[3]],rounds_cum_time[3],1),"."))</f>
        <v>87.</v>
      </c>
      <c r="M56" s="11" t="str">
        <f>IF(ISBLANK(laps_times[[#This Row],[4]]),"DNF",CONCATENATE(RANK(rounds_cum_time[[#This Row],[4]],rounds_cum_time[4],1),"."))</f>
        <v>85.</v>
      </c>
      <c r="N56" s="11" t="str">
        <f>IF(ISBLANK(laps_times[[#This Row],[5]]),"DNF",CONCATENATE(RANK(rounds_cum_time[[#This Row],[5]],rounds_cum_time[5],1),"."))</f>
        <v>86.</v>
      </c>
      <c r="O56" s="11" t="str">
        <f>IF(ISBLANK(laps_times[[#This Row],[6]]),"DNF",CONCATENATE(RANK(rounds_cum_time[[#This Row],[6]],rounds_cum_time[6],1),"."))</f>
        <v>84.</v>
      </c>
      <c r="P56" s="11" t="str">
        <f>IF(ISBLANK(laps_times[[#This Row],[7]]),"DNF",CONCATENATE(RANK(rounds_cum_time[[#This Row],[7]],rounds_cum_time[7],1),"."))</f>
        <v>84.</v>
      </c>
      <c r="Q56" s="11" t="str">
        <f>IF(ISBLANK(laps_times[[#This Row],[8]]),"DNF",CONCATENATE(RANK(rounds_cum_time[[#This Row],[8]],rounds_cum_time[8],1),"."))</f>
        <v>84.</v>
      </c>
      <c r="R56" s="11" t="str">
        <f>IF(ISBLANK(laps_times[[#This Row],[9]]),"DNF",CONCATENATE(RANK(rounds_cum_time[[#This Row],[9]],rounds_cum_time[9],1),"."))</f>
        <v>84.</v>
      </c>
      <c r="S56" s="11" t="str">
        <f>IF(ISBLANK(laps_times[[#This Row],[10]]),"DNF",CONCATENATE(RANK(rounds_cum_time[[#This Row],[10]],rounds_cum_time[10],1),"."))</f>
        <v>83.</v>
      </c>
      <c r="T56" s="11" t="str">
        <f>IF(ISBLANK(laps_times[[#This Row],[11]]),"DNF",CONCATENATE(RANK(rounds_cum_time[[#This Row],[11]],rounds_cum_time[11],1),"."))</f>
        <v>81.</v>
      </c>
      <c r="U56" s="11" t="str">
        <f>IF(ISBLANK(laps_times[[#This Row],[12]]),"DNF",CONCATENATE(RANK(rounds_cum_time[[#This Row],[12]],rounds_cum_time[12],1),"."))</f>
        <v>80.</v>
      </c>
      <c r="V56" s="11" t="str">
        <f>IF(ISBLANK(laps_times[[#This Row],[13]]),"DNF",CONCATENATE(RANK(rounds_cum_time[[#This Row],[13]],rounds_cum_time[13],1),"."))</f>
        <v>80.</v>
      </c>
      <c r="W56" s="11" t="str">
        <f>IF(ISBLANK(laps_times[[#This Row],[14]]),"DNF",CONCATENATE(RANK(rounds_cum_time[[#This Row],[14]],rounds_cum_time[14],1),"."))</f>
        <v>79.</v>
      </c>
      <c r="X56" s="11" t="str">
        <f>IF(ISBLANK(laps_times[[#This Row],[15]]),"DNF",CONCATENATE(RANK(rounds_cum_time[[#This Row],[15]],rounds_cum_time[15],1),"."))</f>
        <v>79.</v>
      </c>
      <c r="Y56" s="11" t="str">
        <f>IF(ISBLANK(laps_times[[#This Row],[16]]),"DNF",CONCATENATE(RANK(rounds_cum_time[[#This Row],[16]],rounds_cum_time[16],1),"."))</f>
        <v>79.</v>
      </c>
      <c r="Z56" s="11" t="str">
        <f>IF(ISBLANK(laps_times[[#This Row],[17]]),"DNF",CONCATENATE(RANK(rounds_cum_time[[#This Row],[17]],rounds_cum_time[17],1),"."))</f>
        <v>79.</v>
      </c>
      <c r="AA56" s="11" t="str">
        <f>IF(ISBLANK(laps_times[[#This Row],[18]]),"DNF",CONCATENATE(RANK(rounds_cum_time[[#This Row],[18]],rounds_cum_time[18],1),"."))</f>
        <v>79.</v>
      </c>
      <c r="AB56" s="11" t="str">
        <f>IF(ISBLANK(laps_times[[#This Row],[19]]),"DNF",CONCATENATE(RANK(rounds_cum_time[[#This Row],[19]],rounds_cum_time[19],1),"."))</f>
        <v>80.</v>
      </c>
      <c r="AC56" s="11" t="str">
        <f>IF(ISBLANK(laps_times[[#This Row],[20]]),"DNF",CONCATENATE(RANK(rounds_cum_time[[#This Row],[20]],rounds_cum_time[20],1),"."))</f>
        <v>80.</v>
      </c>
      <c r="AD56" s="11" t="str">
        <f>IF(ISBLANK(laps_times[[#This Row],[21]]),"DNF",CONCATENATE(RANK(rounds_cum_time[[#This Row],[21]],rounds_cum_time[21],1),"."))</f>
        <v>81.</v>
      </c>
      <c r="AE56" s="11" t="str">
        <f>IF(ISBLANK(laps_times[[#This Row],[22]]),"DNF",CONCATENATE(RANK(rounds_cum_time[[#This Row],[22]],rounds_cum_time[22],1),"."))</f>
        <v>80.</v>
      </c>
      <c r="AF56" s="11" t="str">
        <f>IF(ISBLANK(laps_times[[#This Row],[23]]),"DNF",CONCATENATE(RANK(rounds_cum_time[[#This Row],[23]],rounds_cum_time[23],1),"."))</f>
        <v>79.</v>
      </c>
      <c r="AG56" s="11" t="str">
        <f>IF(ISBLANK(laps_times[[#This Row],[24]]),"DNF",CONCATENATE(RANK(rounds_cum_time[[#This Row],[24]],rounds_cum_time[24],1),"."))</f>
        <v>79.</v>
      </c>
      <c r="AH56" s="11" t="str">
        <f>IF(ISBLANK(laps_times[[#This Row],[25]]),"DNF",CONCATENATE(RANK(rounds_cum_time[[#This Row],[25]],rounds_cum_time[25],1),"."))</f>
        <v>78.</v>
      </c>
      <c r="AI56" s="11" t="str">
        <f>IF(ISBLANK(laps_times[[#This Row],[26]]),"DNF",CONCATENATE(RANK(rounds_cum_time[[#This Row],[26]],rounds_cum_time[26],1),"."))</f>
        <v>78.</v>
      </c>
      <c r="AJ56" s="11" t="str">
        <f>IF(ISBLANK(laps_times[[#This Row],[27]]),"DNF",CONCATENATE(RANK(rounds_cum_time[[#This Row],[27]],rounds_cum_time[27],1),"."))</f>
        <v>78.</v>
      </c>
      <c r="AK56" s="11" t="str">
        <f>IF(ISBLANK(laps_times[[#This Row],[28]]),"DNF",CONCATENATE(RANK(rounds_cum_time[[#This Row],[28]],rounds_cum_time[28],1),"."))</f>
        <v>78.</v>
      </c>
      <c r="AL56" s="11" t="str">
        <f>IF(ISBLANK(laps_times[[#This Row],[29]]),"DNF",CONCATENATE(RANK(rounds_cum_time[[#This Row],[29]],rounds_cum_time[29],1),"."))</f>
        <v>76.</v>
      </c>
      <c r="AM56" s="11" t="str">
        <f>IF(ISBLANK(laps_times[[#This Row],[30]]),"DNF",CONCATENATE(RANK(rounds_cum_time[[#This Row],[30]],rounds_cum_time[30],1),"."))</f>
        <v>75.</v>
      </c>
      <c r="AN56" s="11" t="str">
        <f>IF(ISBLANK(laps_times[[#This Row],[31]]),"DNF",CONCATENATE(RANK(rounds_cum_time[[#This Row],[31]],rounds_cum_time[31],1),"."))</f>
        <v>75.</v>
      </c>
      <c r="AO56" s="11" t="str">
        <f>IF(ISBLANK(laps_times[[#This Row],[32]]),"DNF",CONCATENATE(RANK(rounds_cum_time[[#This Row],[32]],rounds_cum_time[32],1),"."))</f>
        <v>75.</v>
      </c>
      <c r="AP56" s="11" t="str">
        <f>IF(ISBLANK(laps_times[[#This Row],[33]]),"DNF",CONCATENATE(RANK(rounds_cum_time[[#This Row],[33]],rounds_cum_time[33],1),"."))</f>
        <v>74.</v>
      </c>
      <c r="AQ56" s="11" t="str">
        <f>IF(ISBLANK(laps_times[[#This Row],[34]]),"DNF",CONCATENATE(RANK(rounds_cum_time[[#This Row],[34]],rounds_cum_time[34],1),"."))</f>
        <v>74.</v>
      </c>
      <c r="AR56" s="11" t="str">
        <f>IF(ISBLANK(laps_times[[#This Row],[35]]),"DNF",CONCATENATE(RANK(rounds_cum_time[[#This Row],[35]],rounds_cum_time[35],1),"."))</f>
        <v>74.</v>
      </c>
      <c r="AS56" s="11" t="str">
        <f>IF(ISBLANK(laps_times[[#This Row],[36]]),"DNF",CONCATENATE(RANK(rounds_cum_time[[#This Row],[36]],rounds_cum_time[36],1),"."))</f>
        <v>74.</v>
      </c>
      <c r="AT56" s="11" t="str">
        <f>IF(ISBLANK(laps_times[[#This Row],[37]]),"DNF",CONCATENATE(RANK(rounds_cum_time[[#This Row],[37]],rounds_cum_time[37],1),"."))</f>
        <v>74.</v>
      </c>
      <c r="AU56" s="11" t="str">
        <f>IF(ISBLANK(laps_times[[#This Row],[38]]),"DNF",CONCATENATE(RANK(rounds_cum_time[[#This Row],[38]],rounds_cum_time[38],1),"."))</f>
        <v>74.</v>
      </c>
      <c r="AV56" s="11" t="str">
        <f>IF(ISBLANK(laps_times[[#This Row],[39]]),"DNF",CONCATENATE(RANK(rounds_cum_time[[#This Row],[39]],rounds_cum_time[39],1),"."))</f>
        <v>74.</v>
      </c>
      <c r="AW56" s="11" t="str">
        <f>IF(ISBLANK(laps_times[[#This Row],[40]]),"DNF",CONCATENATE(RANK(rounds_cum_time[[#This Row],[40]],rounds_cum_time[40],1),"."))</f>
        <v>72.</v>
      </c>
      <c r="AX56" s="11" t="str">
        <f>IF(ISBLANK(laps_times[[#This Row],[41]]),"DNF",CONCATENATE(RANK(rounds_cum_time[[#This Row],[41]],rounds_cum_time[41],1),"."))</f>
        <v>72.</v>
      </c>
      <c r="AY56" s="11" t="str">
        <f>IF(ISBLANK(laps_times[[#This Row],[42]]),"DNF",CONCATENATE(RANK(rounds_cum_time[[#This Row],[42]],rounds_cum_time[42],1),"."))</f>
        <v>72.</v>
      </c>
      <c r="AZ56" s="11" t="str">
        <f>IF(ISBLANK(laps_times[[#This Row],[43]]),"DNF",CONCATENATE(RANK(rounds_cum_time[[#This Row],[43]],rounds_cum_time[43],1),"."))</f>
        <v>69.</v>
      </c>
      <c r="BA56" s="11" t="str">
        <f>IF(ISBLANK(laps_times[[#This Row],[44]]),"DNF",CONCATENATE(RANK(rounds_cum_time[[#This Row],[44]],rounds_cum_time[44],1),"."))</f>
        <v>69.</v>
      </c>
      <c r="BB56" s="11" t="str">
        <f>IF(ISBLANK(laps_times[[#This Row],[45]]),"DNF",CONCATENATE(RANK(rounds_cum_time[[#This Row],[45]],rounds_cum_time[45],1),"."))</f>
        <v>66.</v>
      </c>
      <c r="BC56" s="11" t="str">
        <f>IF(ISBLANK(laps_times[[#This Row],[46]]),"DNF",CONCATENATE(RANK(rounds_cum_time[[#This Row],[46]],rounds_cum_time[46],1),"."))</f>
        <v>66.</v>
      </c>
      <c r="BD56" s="11" t="str">
        <f>IF(ISBLANK(laps_times[[#This Row],[47]]),"DNF",CONCATENATE(RANK(rounds_cum_time[[#This Row],[47]],rounds_cum_time[47],1),"."))</f>
        <v>66.</v>
      </c>
      <c r="BE56" s="11" t="str">
        <f>IF(ISBLANK(laps_times[[#This Row],[48]]),"DNF",CONCATENATE(RANK(rounds_cum_time[[#This Row],[48]],rounds_cum_time[48],1),"."))</f>
        <v>65.</v>
      </c>
      <c r="BF56" s="11" t="str">
        <f>IF(ISBLANK(laps_times[[#This Row],[49]]),"DNF",CONCATENATE(RANK(rounds_cum_time[[#This Row],[49]],rounds_cum_time[49],1),"."))</f>
        <v>64.</v>
      </c>
      <c r="BG56" s="11" t="str">
        <f>IF(ISBLANK(laps_times[[#This Row],[50]]),"DNF",CONCATENATE(RANK(rounds_cum_time[[#This Row],[50]],rounds_cum_time[50],1),"."))</f>
        <v>64.</v>
      </c>
      <c r="BH56" s="11" t="str">
        <f>IF(ISBLANK(laps_times[[#This Row],[51]]),"DNF",CONCATENATE(RANK(rounds_cum_time[[#This Row],[51]],rounds_cum_time[51],1),"."))</f>
        <v>64.</v>
      </c>
      <c r="BI56" s="11" t="str">
        <f>IF(ISBLANK(laps_times[[#This Row],[52]]),"DNF",CONCATENATE(RANK(rounds_cum_time[[#This Row],[52]],rounds_cum_time[52],1),"."))</f>
        <v>63.</v>
      </c>
      <c r="BJ56" s="11" t="str">
        <f>IF(ISBLANK(laps_times[[#This Row],[53]]),"DNF",CONCATENATE(RANK(rounds_cum_time[[#This Row],[53]],rounds_cum_time[53],1),"."))</f>
        <v>63.</v>
      </c>
      <c r="BK56" s="11" t="str">
        <f>IF(ISBLANK(laps_times[[#This Row],[54]]),"DNF",CONCATENATE(RANK(rounds_cum_time[[#This Row],[54]],rounds_cum_time[54],1),"."))</f>
        <v>63.</v>
      </c>
      <c r="BL56" s="11" t="str">
        <f>IF(ISBLANK(laps_times[[#This Row],[55]]),"DNF",CONCATENATE(RANK(rounds_cum_time[[#This Row],[55]],rounds_cum_time[55],1),"."))</f>
        <v>63.</v>
      </c>
      <c r="BM56" s="11" t="str">
        <f>IF(ISBLANK(laps_times[[#This Row],[56]]),"DNF",CONCATENATE(RANK(rounds_cum_time[[#This Row],[56]],rounds_cum_time[56],1),"."))</f>
        <v>62.</v>
      </c>
      <c r="BN56" s="11" t="str">
        <f>IF(ISBLANK(laps_times[[#This Row],[57]]),"DNF",CONCATENATE(RANK(rounds_cum_time[[#This Row],[57]],rounds_cum_time[57],1),"."))</f>
        <v>61.</v>
      </c>
      <c r="BO56" s="11" t="str">
        <f>IF(ISBLANK(laps_times[[#This Row],[58]]),"DNF",CONCATENATE(RANK(rounds_cum_time[[#This Row],[58]],rounds_cum_time[58],1),"."))</f>
        <v>60.</v>
      </c>
      <c r="BP56" s="11" t="str">
        <f>IF(ISBLANK(laps_times[[#This Row],[59]]),"DNF",CONCATENATE(RANK(rounds_cum_time[[#This Row],[59]],rounds_cum_time[59],1),"."))</f>
        <v>58.</v>
      </c>
      <c r="BQ56" s="11" t="str">
        <f>IF(ISBLANK(laps_times[[#This Row],[60]]),"DNF",CONCATENATE(RANK(rounds_cum_time[[#This Row],[60]],rounds_cum_time[60],1),"."))</f>
        <v>54.</v>
      </c>
      <c r="BR56" s="11" t="str">
        <f>IF(ISBLANK(laps_times[[#This Row],[61]]),"DNF",CONCATENATE(RANK(rounds_cum_time[[#This Row],[61]],rounds_cum_time[61],1),"."))</f>
        <v>54.</v>
      </c>
      <c r="BS56" s="11" t="str">
        <f>IF(ISBLANK(laps_times[[#This Row],[62]]),"DNF",CONCATENATE(RANK(rounds_cum_time[[#This Row],[62]],rounds_cum_time[62],1),"."))</f>
        <v>52.</v>
      </c>
      <c r="BT56" s="11" t="str">
        <f>IF(ISBLANK(laps_times[[#This Row],[63]]),"DNF",CONCATENATE(RANK(rounds_cum_time[[#This Row],[63]],rounds_cum_time[63],1),"."))</f>
        <v>51.</v>
      </c>
    </row>
    <row r="57" spans="2:72" x14ac:dyDescent="0.2">
      <c r="B57" s="5">
        <v>52</v>
      </c>
      <c r="C57" s="20">
        <v>42</v>
      </c>
      <c r="D57" s="1" t="s">
        <v>96</v>
      </c>
      <c r="E57" s="3">
        <v>1959</v>
      </c>
      <c r="F57" s="3" t="s">
        <v>38</v>
      </c>
      <c r="G57" s="3">
        <v>7</v>
      </c>
      <c r="H57" s="1" t="s">
        <v>97</v>
      </c>
      <c r="I57" s="7">
        <v>0.14936990740740741</v>
      </c>
      <c r="J57" s="11" t="str">
        <f>IF(ISBLANK(laps_times[[#This Row],[1]]),"DNF",CONCATENATE(RANK(rounds_cum_time[[#This Row],[1]],rounds_cum_time[1],1),"."))</f>
        <v>25.</v>
      </c>
      <c r="K57" s="11" t="str">
        <f>IF(ISBLANK(laps_times[[#This Row],[2]]),"DNF",CONCATENATE(RANK(rounds_cum_time[[#This Row],[2]],rounds_cum_time[2],1),"."))</f>
        <v>29.</v>
      </c>
      <c r="L57" s="11" t="str">
        <f>IF(ISBLANK(laps_times[[#This Row],[3]]),"DNF",CONCATENATE(RANK(rounds_cum_time[[#This Row],[3]],rounds_cum_time[3],1),"."))</f>
        <v>28.</v>
      </c>
      <c r="M57" s="11" t="str">
        <f>IF(ISBLANK(laps_times[[#This Row],[4]]),"DNF",CONCATENATE(RANK(rounds_cum_time[[#This Row],[4]],rounds_cum_time[4],1),"."))</f>
        <v>28.</v>
      </c>
      <c r="N57" s="11" t="str">
        <f>IF(ISBLANK(laps_times[[#This Row],[5]]),"DNF",CONCATENATE(RANK(rounds_cum_time[[#This Row],[5]],rounds_cum_time[5],1),"."))</f>
        <v>28.</v>
      </c>
      <c r="O57" s="11" t="str">
        <f>IF(ISBLANK(laps_times[[#This Row],[6]]),"DNF",CONCATENATE(RANK(rounds_cum_time[[#This Row],[6]],rounds_cum_time[6],1),"."))</f>
        <v>28.</v>
      </c>
      <c r="P57" s="11" t="str">
        <f>IF(ISBLANK(laps_times[[#This Row],[7]]),"DNF",CONCATENATE(RANK(rounds_cum_time[[#This Row],[7]],rounds_cum_time[7],1),"."))</f>
        <v>28.</v>
      </c>
      <c r="Q57" s="11" t="str">
        <f>IF(ISBLANK(laps_times[[#This Row],[8]]),"DNF",CONCATENATE(RANK(rounds_cum_time[[#This Row],[8]],rounds_cum_time[8],1),"."))</f>
        <v>29.</v>
      </c>
      <c r="R57" s="11" t="str">
        <f>IF(ISBLANK(laps_times[[#This Row],[9]]),"DNF",CONCATENATE(RANK(rounds_cum_time[[#This Row],[9]],rounds_cum_time[9],1),"."))</f>
        <v>32.</v>
      </c>
      <c r="S57" s="11" t="str">
        <f>IF(ISBLANK(laps_times[[#This Row],[10]]),"DNF",CONCATENATE(RANK(rounds_cum_time[[#This Row],[10]],rounds_cum_time[10],1),"."))</f>
        <v>35.</v>
      </c>
      <c r="T57" s="11" t="str">
        <f>IF(ISBLANK(laps_times[[#This Row],[11]]),"DNF",CONCATENATE(RANK(rounds_cum_time[[#This Row],[11]],rounds_cum_time[11],1),"."))</f>
        <v>35.</v>
      </c>
      <c r="U57" s="11" t="str">
        <f>IF(ISBLANK(laps_times[[#This Row],[12]]),"DNF",CONCATENATE(RANK(rounds_cum_time[[#This Row],[12]],rounds_cum_time[12],1),"."))</f>
        <v>38.</v>
      </c>
      <c r="V57" s="11" t="str">
        <f>IF(ISBLANK(laps_times[[#This Row],[13]]),"DNF",CONCATENATE(RANK(rounds_cum_time[[#This Row],[13]],rounds_cum_time[13],1),"."))</f>
        <v>40.</v>
      </c>
      <c r="W57" s="11" t="str">
        <f>IF(ISBLANK(laps_times[[#This Row],[14]]),"DNF",CONCATENATE(RANK(rounds_cum_time[[#This Row],[14]],rounds_cum_time[14],1),"."))</f>
        <v>40.</v>
      </c>
      <c r="X57" s="11" t="str">
        <f>IF(ISBLANK(laps_times[[#This Row],[15]]),"DNF",CONCATENATE(RANK(rounds_cum_time[[#This Row],[15]],rounds_cum_time[15],1),"."))</f>
        <v>41.</v>
      </c>
      <c r="Y57" s="11" t="str">
        <f>IF(ISBLANK(laps_times[[#This Row],[16]]),"DNF",CONCATENATE(RANK(rounds_cum_time[[#This Row],[16]],rounds_cum_time[16],1),"."))</f>
        <v>42.</v>
      </c>
      <c r="Z57" s="11" t="str">
        <f>IF(ISBLANK(laps_times[[#This Row],[17]]),"DNF",CONCATENATE(RANK(rounds_cum_time[[#This Row],[17]],rounds_cum_time[17],1),"."))</f>
        <v>43.</v>
      </c>
      <c r="AA57" s="11" t="str">
        <f>IF(ISBLANK(laps_times[[#This Row],[18]]),"DNF",CONCATENATE(RANK(rounds_cum_time[[#This Row],[18]],rounds_cum_time[18],1),"."))</f>
        <v>43.</v>
      </c>
      <c r="AB57" s="11" t="str">
        <f>IF(ISBLANK(laps_times[[#This Row],[19]]),"DNF",CONCATENATE(RANK(rounds_cum_time[[#This Row],[19]],rounds_cum_time[19],1),"."))</f>
        <v>43.</v>
      </c>
      <c r="AC57" s="11" t="str">
        <f>IF(ISBLANK(laps_times[[#This Row],[20]]),"DNF",CONCATENATE(RANK(rounds_cum_time[[#This Row],[20]],rounds_cum_time[20],1),"."))</f>
        <v>43.</v>
      </c>
      <c r="AD57" s="11" t="str">
        <f>IF(ISBLANK(laps_times[[#This Row],[21]]),"DNF",CONCATENATE(RANK(rounds_cum_time[[#This Row],[21]],rounds_cum_time[21],1),"."))</f>
        <v>43.</v>
      </c>
      <c r="AE57" s="11" t="str">
        <f>IF(ISBLANK(laps_times[[#This Row],[22]]),"DNF",CONCATENATE(RANK(rounds_cum_time[[#This Row],[22]],rounds_cum_time[22],1),"."))</f>
        <v>44.</v>
      </c>
      <c r="AF57" s="11" t="str">
        <f>IF(ISBLANK(laps_times[[#This Row],[23]]),"DNF",CONCATENATE(RANK(rounds_cum_time[[#This Row],[23]],rounds_cum_time[23],1),"."))</f>
        <v>44.</v>
      </c>
      <c r="AG57" s="11" t="str">
        <f>IF(ISBLANK(laps_times[[#This Row],[24]]),"DNF",CONCATENATE(RANK(rounds_cum_time[[#This Row],[24]],rounds_cum_time[24],1),"."))</f>
        <v>44.</v>
      </c>
      <c r="AH57" s="11" t="str">
        <f>IF(ISBLANK(laps_times[[#This Row],[25]]),"DNF",CONCATENATE(RANK(rounds_cum_time[[#This Row],[25]],rounds_cum_time[25],1),"."))</f>
        <v>45.</v>
      </c>
      <c r="AI57" s="11" t="str">
        <f>IF(ISBLANK(laps_times[[#This Row],[26]]),"DNF",CONCATENATE(RANK(rounds_cum_time[[#This Row],[26]],rounds_cum_time[26],1),"."))</f>
        <v>45.</v>
      </c>
      <c r="AJ57" s="11" t="str">
        <f>IF(ISBLANK(laps_times[[#This Row],[27]]),"DNF",CONCATENATE(RANK(rounds_cum_time[[#This Row],[27]],rounds_cum_time[27],1),"."))</f>
        <v>45.</v>
      </c>
      <c r="AK57" s="11" t="str">
        <f>IF(ISBLANK(laps_times[[#This Row],[28]]),"DNF",CONCATENATE(RANK(rounds_cum_time[[#This Row],[28]],rounds_cum_time[28],1),"."))</f>
        <v>45.</v>
      </c>
      <c r="AL57" s="11" t="str">
        <f>IF(ISBLANK(laps_times[[#This Row],[29]]),"DNF",CONCATENATE(RANK(rounds_cum_time[[#This Row],[29]],rounds_cum_time[29],1),"."))</f>
        <v>46.</v>
      </c>
      <c r="AM57" s="11" t="str">
        <f>IF(ISBLANK(laps_times[[#This Row],[30]]),"DNF",CONCATENATE(RANK(rounds_cum_time[[#This Row],[30]],rounds_cum_time[30],1),"."))</f>
        <v>45.</v>
      </c>
      <c r="AN57" s="11" t="str">
        <f>IF(ISBLANK(laps_times[[#This Row],[31]]),"DNF",CONCATENATE(RANK(rounds_cum_time[[#This Row],[31]],rounds_cum_time[31],1),"."))</f>
        <v>47.</v>
      </c>
      <c r="AO57" s="11" t="str">
        <f>IF(ISBLANK(laps_times[[#This Row],[32]]),"DNF",CONCATENATE(RANK(rounds_cum_time[[#This Row],[32]],rounds_cum_time[32],1),"."))</f>
        <v>47.</v>
      </c>
      <c r="AP57" s="11" t="str">
        <f>IF(ISBLANK(laps_times[[#This Row],[33]]),"DNF",CONCATENATE(RANK(rounds_cum_time[[#This Row],[33]],rounds_cum_time[33],1),"."))</f>
        <v>47.</v>
      </c>
      <c r="AQ57" s="11" t="str">
        <f>IF(ISBLANK(laps_times[[#This Row],[34]]),"DNF",CONCATENATE(RANK(rounds_cum_time[[#This Row],[34]],rounds_cum_time[34],1),"."))</f>
        <v>47.</v>
      </c>
      <c r="AR57" s="11" t="str">
        <f>IF(ISBLANK(laps_times[[#This Row],[35]]),"DNF",CONCATENATE(RANK(rounds_cum_time[[#This Row],[35]],rounds_cum_time[35],1),"."))</f>
        <v>47.</v>
      </c>
      <c r="AS57" s="11" t="str">
        <f>IF(ISBLANK(laps_times[[#This Row],[36]]),"DNF",CONCATENATE(RANK(rounds_cum_time[[#This Row],[36]],rounds_cum_time[36],1),"."))</f>
        <v>47.</v>
      </c>
      <c r="AT57" s="11" t="str">
        <f>IF(ISBLANK(laps_times[[#This Row],[37]]),"DNF",CONCATENATE(RANK(rounds_cum_time[[#This Row],[37]],rounds_cum_time[37],1),"."))</f>
        <v>47.</v>
      </c>
      <c r="AU57" s="11" t="str">
        <f>IF(ISBLANK(laps_times[[#This Row],[38]]),"DNF",CONCATENATE(RANK(rounds_cum_time[[#This Row],[38]],rounds_cum_time[38],1),"."))</f>
        <v>47.</v>
      </c>
      <c r="AV57" s="11" t="str">
        <f>IF(ISBLANK(laps_times[[#This Row],[39]]),"DNF",CONCATENATE(RANK(rounds_cum_time[[#This Row],[39]],rounds_cum_time[39],1),"."))</f>
        <v>47.</v>
      </c>
      <c r="AW57" s="11" t="str">
        <f>IF(ISBLANK(laps_times[[#This Row],[40]]),"DNF",CONCATENATE(RANK(rounds_cum_time[[#This Row],[40]],rounds_cum_time[40],1),"."))</f>
        <v>49.</v>
      </c>
      <c r="AX57" s="11" t="str">
        <f>IF(ISBLANK(laps_times[[#This Row],[41]]),"DNF",CONCATENATE(RANK(rounds_cum_time[[#This Row],[41]],rounds_cum_time[41],1),"."))</f>
        <v>50.</v>
      </c>
      <c r="AY57" s="11" t="str">
        <f>IF(ISBLANK(laps_times[[#This Row],[42]]),"DNF",CONCATENATE(RANK(rounds_cum_time[[#This Row],[42]],rounds_cum_time[42],1),"."))</f>
        <v>51.</v>
      </c>
      <c r="AZ57" s="11" t="str">
        <f>IF(ISBLANK(laps_times[[#This Row],[43]]),"DNF",CONCATENATE(RANK(rounds_cum_time[[#This Row],[43]],rounds_cum_time[43],1),"."))</f>
        <v>51.</v>
      </c>
      <c r="BA57" s="11" t="str">
        <f>IF(ISBLANK(laps_times[[#This Row],[44]]),"DNF",CONCATENATE(RANK(rounds_cum_time[[#This Row],[44]],rounds_cum_time[44],1),"."))</f>
        <v>51.</v>
      </c>
      <c r="BB57" s="11" t="str">
        <f>IF(ISBLANK(laps_times[[#This Row],[45]]),"DNF",CONCATENATE(RANK(rounds_cum_time[[#This Row],[45]],rounds_cum_time[45],1),"."))</f>
        <v>51.</v>
      </c>
      <c r="BC57" s="11" t="str">
        <f>IF(ISBLANK(laps_times[[#This Row],[46]]),"DNF",CONCATENATE(RANK(rounds_cum_time[[#This Row],[46]],rounds_cum_time[46],1),"."))</f>
        <v>51.</v>
      </c>
      <c r="BD57" s="11" t="str">
        <f>IF(ISBLANK(laps_times[[#This Row],[47]]),"DNF",CONCATENATE(RANK(rounds_cum_time[[#This Row],[47]],rounds_cum_time[47],1),"."))</f>
        <v>50.</v>
      </c>
      <c r="BE57" s="11" t="str">
        <f>IF(ISBLANK(laps_times[[#This Row],[48]]),"DNF",CONCATENATE(RANK(rounds_cum_time[[#This Row],[48]],rounds_cum_time[48],1),"."))</f>
        <v>51.</v>
      </c>
      <c r="BF57" s="11" t="str">
        <f>IF(ISBLANK(laps_times[[#This Row],[49]]),"DNF",CONCATENATE(RANK(rounds_cum_time[[#This Row],[49]],rounds_cum_time[49],1),"."))</f>
        <v>51.</v>
      </c>
      <c r="BG57" s="11" t="str">
        <f>IF(ISBLANK(laps_times[[#This Row],[50]]),"DNF",CONCATENATE(RANK(rounds_cum_time[[#This Row],[50]],rounds_cum_time[50],1),"."))</f>
        <v>54.</v>
      </c>
      <c r="BH57" s="11" t="str">
        <f>IF(ISBLANK(laps_times[[#This Row],[51]]),"DNF",CONCATENATE(RANK(rounds_cum_time[[#This Row],[51]],rounds_cum_time[51],1),"."))</f>
        <v>54.</v>
      </c>
      <c r="BI57" s="11" t="str">
        <f>IF(ISBLANK(laps_times[[#This Row],[52]]),"DNF",CONCATENATE(RANK(rounds_cum_time[[#This Row],[52]],rounds_cum_time[52],1),"."))</f>
        <v>53.</v>
      </c>
      <c r="BJ57" s="11" t="str">
        <f>IF(ISBLANK(laps_times[[#This Row],[53]]),"DNF",CONCATENATE(RANK(rounds_cum_time[[#This Row],[53]],rounds_cum_time[53],1),"."))</f>
        <v>52.</v>
      </c>
      <c r="BK57" s="11" t="str">
        <f>IF(ISBLANK(laps_times[[#This Row],[54]]),"DNF",CONCATENATE(RANK(rounds_cum_time[[#This Row],[54]],rounds_cum_time[54],1),"."))</f>
        <v>52.</v>
      </c>
      <c r="BL57" s="11" t="str">
        <f>IF(ISBLANK(laps_times[[#This Row],[55]]),"DNF",CONCATENATE(RANK(rounds_cum_time[[#This Row],[55]],rounds_cum_time[55],1),"."))</f>
        <v>53.</v>
      </c>
      <c r="BM57" s="11" t="str">
        <f>IF(ISBLANK(laps_times[[#This Row],[56]]),"DNF",CONCATENATE(RANK(rounds_cum_time[[#This Row],[56]],rounds_cum_time[56],1),"."))</f>
        <v>54.</v>
      </c>
      <c r="BN57" s="11" t="str">
        <f>IF(ISBLANK(laps_times[[#This Row],[57]]),"DNF",CONCATENATE(RANK(rounds_cum_time[[#This Row],[57]],rounds_cum_time[57],1),"."))</f>
        <v>54.</v>
      </c>
      <c r="BO57" s="11" t="str">
        <f>IF(ISBLANK(laps_times[[#This Row],[58]]),"DNF",CONCATENATE(RANK(rounds_cum_time[[#This Row],[58]],rounds_cum_time[58],1),"."))</f>
        <v>51.</v>
      </c>
      <c r="BP57" s="11" t="str">
        <f>IF(ISBLANK(laps_times[[#This Row],[59]]),"DNF",CONCATENATE(RANK(rounds_cum_time[[#This Row],[59]],rounds_cum_time[59],1),"."))</f>
        <v>51.</v>
      </c>
      <c r="BQ57" s="11" t="str">
        <f>IF(ISBLANK(laps_times[[#This Row],[60]]),"DNF",CONCATENATE(RANK(rounds_cum_time[[#This Row],[60]],rounds_cum_time[60],1),"."))</f>
        <v>50.</v>
      </c>
      <c r="BR57" s="11" t="str">
        <f>IF(ISBLANK(laps_times[[#This Row],[61]]),"DNF",CONCATENATE(RANK(rounds_cum_time[[#This Row],[61]],rounds_cum_time[61],1),"."))</f>
        <v>49.</v>
      </c>
      <c r="BS57" s="11" t="str">
        <f>IF(ISBLANK(laps_times[[#This Row],[62]]),"DNF",CONCATENATE(RANK(rounds_cum_time[[#This Row],[62]],rounds_cum_time[62],1),"."))</f>
        <v>51.</v>
      </c>
      <c r="BT57" s="11" t="str">
        <f>IF(ISBLANK(laps_times[[#This Row],[63]]),"DNF",CONCATENATE(RANK(rounds_cum_time[[#This Row],[63]],rounds_cum_time[63],1),"."))</f>
        <v>52.</v>
      </c>
    </row>
    <row r="58" spans="2:72" x14ac:dyDescent="0.2">
      <c r="B58" s="5">
        <v>53</v>
      </c>
      <c r="C58" s="20">
        <v>26</v>
      </c>
      <c r="D58" s="1" t="s">
        <v>98</v>
      </c>
      <c r="E58" s="3">
        <v>1963</v>
      </c>
      <c r="F58" s="3" t="s">
        <v>38</v>
      </c>
      <c r="G58" s="3">
        <v>8</v>
      </c>
      <c r="H58" s="1" t="s">
        <v>99</v>
      </c>
      <c r="I58" s="7">
        <v>0.14952210648148148</v>
      </c>
      <c r="J58" s="11" t="str">
        <f>IF(ISBLANK(laps_times[[#This Row],[1]]),"DNF",CONCATENATE(RANK(rounds_cum_time[[#This Row],[1]],rounds_cum_time[1],1),"."))</f>
        <v>43.</v>
      </c>
      <c r="K58" s="11" t="str">
        <f>IF(ISBLANK(laps_times[[#This Row],[2]]),"DNF",CONCATENATE(RANK(rounds_cum_time[[#This Row],[2]],rounds_cum_time[2],1),"."))</f>
        <v>37.</v>
      </c>
      <c r="L58" s="11" t="str">
        <f>IF(ISBLANK(laps_times[[#This Row],[3]]),"DNF",CONCATENATE(RANK(rounds_cum_time[[#This Row],[3]],rounds_cum_time[3],1),"."))</f>
        <v>37.</v>
      </c>
      <c r="M58" s="11" t="str">
        <f>IF(ISBLANK(laps_times[[#This Row],[4]]),"DNF",CONCATENATE(RANK(rounds_cum_time[[#This Row],[4]],rounds_cum_time[4],1),"."))</f>
        <v>36.</v>
      </c>
      <c r="N58" s="11" t="str">
        <f>IF(ISBLANK(laps_times[[#This Row],[5]]),"DNF",CONCATENATE(RANK(rounds_cum_time[[#This Row],[5]],rounds_cum_time[5],1),"."))</f>
        <v>36.</v>
      </c>
      <c r="O58" s="11" t="str">
        <f>IF(ISBLANK(laps_times[[#This Row],[6]]),"DNF",CONCATENATE(RANK(rounds_cum_time[[#This Row],[6]],rounds_cum_time[6],1),"."))</f>
        <v>34.</v>
      </c>
      <c r="P58" s="11" t="str">
        <f>IF(ISBLANK(laps_times[[#This Row],[7]]),"DNF",CONCATENATE(RANK(rounds_cum_time[[#This Row],[7]],rounds_cum_time[7],1),"."))</f>
        <v>34.</v>
      </c>
      <c r="Q58" s="11" t="str">
        <f>IF(ISBLANK(laps_times[[#This Row],[8]]),"DNF",CONCATENATE(RANK(rounds_cum_time[[#This Row],[8]],rounds_cum_time[8],1),"."))</f>
        <v>36.</v>
      </c>
      <c r="R58" s="11" t="str">
        <f>IF(ISBLANK(laps_times[[#This Row],[9]]),"DNF",CONCATENATE(RANK(rounds_cum_time[[#This Row],[9]],rounds_cum_time[9],1),"."))</f>
        <v>35.</v>
      </c>
      <c r="S58" s="11" t="str">
        <f>IF(ISBLANK(laps_times[[#This Row],[10]]),"DNF",CONCATENATE(RANK(rounds_cum_time[[#This Row],[10]],rounds_cum_time[10],1),"."))</f>
        <v>32.</v>
      </c>
      <c r="T58" s="11" t="str">
        <f>IF(ISBLANK(laps_times[[#This Row],[11]]),"DNF",CONCATENATE(RANK(rounds_cum_time[[#This Row],[11]],rounds_cum_time[11],1),"."))</f>
        <v>32.</v>
      </c>
      <c r="U58" s="11" t="str">
        <f>IF(ISBLANK(laps_times[[#This Row],[12]]),"DNF",CONCATENATE(RANK(rounds_cum_time[[#This Row],[12]],rounds_cum_time[12],1),"."))</f>
        <v>32.</v>
      </c>
      <c r="V58" s="11" t="str">
        <f>IF(ISBLANK(laps_times[[#This Row],[13]]),"DNF",CONCATENATE(RANK(rounds_cum_time[[#This Row],[13]],rounds_cum_time[13],1),"."))</f>
        <v>30.</v>
      </c>
      <c r="W58" s="11" t="str">
        <f>IF(ISBLANK(laps_times[[#This Row],[14]]),"DNF",CONCATENATE(RANK(rounds_cum_time[[#This Row],[14]],rounds_cum_time[14],1),"."))</f>
        <v>30.</v>
      </c>
      <c r="X58" s="11" t="str">
        <f>IF(ISBLANK(laps_times[[#This Row],[15]]),"DNF",CONCATENATE(RANK(rounds_cum_time[[#This Row],[15]],rounds_cum_time[15],1),"."))</f>
        <v>35.</v>
      </c>
      <c r="Y58" s="11" t="str">
        <f>IF(ISBLANK(laps_times[[#This Row],[16]]),"DNF",CONCATENATE(RANK(rounds_cum_time[[#This Row],[16]],rounds_cum_time[16],1),"."))</f>
        <v>35.</v>
      </c>
      <c r="Z58" s="11" t="str">
        <f>IF(ISBLANK(laps_times[[#This Row],[17]]),"DNF",CONCATENATE(RANK(rounds_cum_time[[#This Row],[17]],rounds_cum_time[17],1),"."))</f>
        <v>35.</v>
      </c>
      <c r="AA58" s="11" t="str">
        <f>IF(ISBLANK(laps_times[[#This Row],[18]]),"DNF",CONCATENATE(RANK(rounds_cum_time[[#This Row],[18]],rounds_cum_time[18],1),"."))</f>
        <v>36.</v>
      </c>
      <c r="AB58" s="11" t="str">
        <f>IF(ISBLANK(laps_times[[#This Row],[19]]),"DNF",CONCATENATE(RANK(rounds_cum_time[[#This Row],[19]],rounds_cum_time[19],1),"."))</f>
        <v>36.</v>
      </c>
      <c r="AC58" s="11" t="str">
        <f>IF(ISBLANK(laps_times[[#This Row],[20]]),"DNF",CONCATENATE(RANK(rounds_cum_time[[#This Row],[20]],rounds_cum_time[20],1),"."))</f>
        <v>36.</v>
      </c>
      <c r="AD58" s="11" t="str">
        <f>IF(ISBLANK(laps_times[[#This Row],[21]]),"DNF",CONCATENATE(RANK(rounds_cum_time[[#This Row],[21]],rounds_cum_time[21],1),"."))</f>
        <v>36.</v>
      </c>
      <c r="AE58" s="11" t="str">
        <f>IF(ISBLANK(laps_times[[#This Row],[22]]),"DNF",CONCATENATE(RANK(rounds_cum_time[[#This Row],[22]],rounds_cum_time[22],1),"."))</f>
        <v>36.</v>
      </c>
      <c r="AF58" s="11" t="str">
        <f>IF(ISBLANK(laps_times[[#This Row],[23]]),"DNF",CONCATENATE(RANK(rounds_cum_time[[#This Row],[23]],rounds_cum_time[23],1),"."))</f>
        <v>36.</v>
      </c>
      <c r="AG58" s="11" t="str">
        <f>IF(ISBLANK(laps_times[[#This Row],[24]]),"DNF",CONCATENATE(RANK(rounds_cum_time[[#This Row],[24]],rounds_cum_time[24],1),"."))</f>
        <v>36.</v>
      </c>
      <c r="AH58" s="11" t="str">
        <f>IF(ISBLANK(laps_times[[#This Row],[25]]),"DNF",CONCATENATE(RANK(rounds_cum_time[[#This Row],[25]],rounds_cum_time[25],1),"."))</f>
        <v>37.</v>
      </c>
      <c r="AI58" s="11" t="str">
        <f>IF(ISBLANK(laps_times[[#This Row],[26]]),"DNF",CONCATENATE(RANK(rounds_cum_time[[#This Row],[26]],rounds_cum_time[26],1),"."))</f>
        <v>37.</v>
      </c>
      <c r="AJ58" s="11" t="str">
        <f>IF(ISBLANK(laps_times[[#This Row],[27]]),"DNF",CONCATENATE(RANK(rounds_cum_time[[#This Row],[27]],rounds_cum_time[27],1),"."))</f>
        <v>37.</v>
      </c>
      <c r="AK58" s="11" t="str">
        <f>IF(ISBLANK(laps_times[[#This Row],[28]]),"DNF",CONCATENATE(RANK(rounds_cum_time[[#This Row],[28]],rounds_cum_time[28],1),"."))</f>
        <v>37.</v>
      </c>
      <c r="AL58" s="11" t="str">
        <f>IF(ISBLANK(laps_times[[#This Row],[29]]),"DNF",CONCATENATE(RANK(rounds_cum_time[[#This Row],[29]],rounds_cum_time[29],1),"."))</f>
        <v>36.</v>
      </c>
      <c r="AM58" s="11" t="str">
        <f>IF(ISBLANK(laps_times[[#This Row],[30]]),"DNF",CONCATENATE(RANK(rounds_cum_time[[#This Row],[30]],rounds_cum_time[30],1),"."))</f>
        <v>37.</v>
      </c>
      <c r="AN58" s="11" t="str">
        <f>IF(ISBLANK(laps_times[[#This Row],[31]]),"DNF",CONCATENATE(RANK(rounds_cum_time[[#This Row],[31]],rounds_cum_time[31],1),"."))</f>
        <v>38.</v>
      </c>
      <c r="AO58" s="11" t="str">
        <f>IF(ISBLANK(laps_times[[#This Row],[32]]),"DNF",CONCATENATE(RANK(rounds_cum_time[[#This Row],[32]],rounds_cum_time[32],1),"."))</f>
        <v>42.</v>
      </c>
      <c r="AP58" s="11" t="str">
        <f>IF(ISBLANK(laps_times[[#This Row],[33]]),"DNF",CONCATENATE(RANK(rounds_cum_time[[#This Row],[33]],rounds_cum_time[33],1),"."))</f>
        <v>42.</v>
      </c>
      <c r="AQ58" s="11" t="str">
        <f>IF(ISBLANK(laps_times[[#This Row],[34]]),"DNF",CONCATENATE(RANK(rounds_cum_time[[#This Row],[34]],rounds_cum_time[34],1),"."))</f>
        <v>43.</v>
      </c>
      <c r="AR58" s="11" t="str">
        <f>IF(ISBLANK(laps_times[[#This Row],[35]]),"DNF",CONCATENATE(RANK(rounds_cum_time[[#This Row],[35]],rounds_cum_time[35],1),"."))</f>
        <v>43.</v>
      </c>
      <c r="AS58" s="11" t="str">
        <f>IF(ISBLANK(laps_times[[#This Row],[36]]),"DNF",CONCATENATE(RANK(rounds_cum_time[[#This Row],[36]],rounds_cum_time[36],1),"."))</f>
        <v>43.</v>
      </c>
      <c r="AT58" s="11" t="str">
        <f>IF(ISBLANK(laps_times[[#This Row],[37]]),"DNF",CONCATENATE(RANK(rounds_cum_time[[#This Row],[37]],rounds_cum_time[37],1),"."))</f>
        <v>44.</v>
      </c>
      <c r="AU58" s="11" t="str">
        <f>IF(ISBLANK(laps_times[[#This Row],[38]]),"DNF",CONCATENATE(RANK(rounds_cum_time[[#This Row],[38]],rounds_cum_time[38],1),"."))</f>
        <v>44.</v>
      </c>
      <c r="AV58" s="11" t="str">
        <f>IF(ISBLANK(laps_times[[#This Row],[39]]),"DNF",CONCATENATE(RANK(rounds_cum_time[[#This Row],[39]],rounds_cum_time[39],1),"."))</f>
        <v>44.</v>
      </c>
      <c r="AW58" s="11" t="str">
        <f>IF(ISBLANK(laps_times[[#This Row],[40]]),"DNF",CONCATENATE(RANK(rounds_cum_time[[#This Row],[40]],rounds_cum_time[40],1),"."))</f>
        <v>44.</v>
      </c>
      <c r="AX58" s="11" t="str">
        <f>IF(ISBLANK(laps_times[[#This Row],[41]]),"DNF",CONCATENATE(RANK(rounds_cum_time[[#This Row],[41]],rounds_cum_time[41],1),"."))</f>
        <v>45.</v>
      </c>
      <c r="AY58" s="11" t="str">
        <f>IF(ISBLANK(laps_times[[#This Row],[42]]),"DNF",CONCATENATE(RANK(rounds_cum_time[[#This Row],[42]],rounds_cum_time[42],1),"."))</f>
        <v>45.</v>
      </c>
      <c r="AZ58" s="11" t="str">
        <f>IF(ISBLANK(laps_times[[#This Row],[43]]),"DNF",CONCATENATE(RANK(rounds_cum_time[[#This Row],[43]],rounds_cum_time[43],1),"."))</f>
        <v>48.</v>
      </c>
      <c r="BA58" s="11" t="str">
        <f>IF(ISBLANK(laps_times[[#This Row],[44]]),"DNF",CONCATENATE(RANK(rounds_cum_time[[#This Row],[44]],rounds_cum_time[44],1),"."))</f>
        <v>48.</v>
      </c>
      <c r="BB58" s="11" t="str">
        <f>IF(ISBLANK(laps_times[[#This Row],[45]]),"DNF",CONCATENATE(RANK(rounds_cum_time[[#This Row],[45]],rounds_cum_time[45],1),"."))</f>
        <v>49.</v>
      </c>
      <c r="BC58" s="11" t="str">
        <f>IF(ISBLANK(laps_times[[#This Row],[46]]),"DNF",CONCATENATE(RANK(rounds_cum_time[[#This Row],[46]],rounds_cum_time[46],1),"."))</f>
        <v>49.</v>
      </c>
      <c r="BD58" s="11" t="str">
        <f>IF(ISBLANK(laps_times[[#This Row],[47]]),"DNF",CONCATENATE(RANK(rounds_cum_time[[#This Row],[47]],rounds_cum_time[47],1),"."))</f>
        <v>51.</v>
      </c>
      <c r="BE58" s="11" t="str">
        <f>IF(ISBLANK(laps_times[[#This Row],[48]]),"DNF",CONCATENATE(RANK(rounds_cum_time[[#This Row],[48]],rounds_cum_time[48],1),"."))</f>
        <v>52.</v>
      </c>
      <c r="BF58" s="11" t="str">
        <f>IF(ISBLANK(laps_times[[#This Row],[49]]),"DNF",CONCATENATE(RANK(rounds_cum_time[[#This Row],[49]],rounds_cum_time[49],1),"."))</f>
        <v>53.</v>
      </c>
      <c r="BG58" s="11" t="str">
        <f>IF(ISBLANK(laps_times[[#This Row],[50]]),"DNF",CONCATENATE(RANK(rounds_cum_time[[#This Row],[50]],rounds_cum_time[50],1),"."))</f>
        <v>52.</v>
      </c>
      <c r="BH58" s="11" t="str">
        <f>IF(ISBLANK(laps_times[[#This Row],[51]]),"DNF",CONCATENATE(RANK(rounds_cum_time[[#This Row],[51]],rounds_cum_time[51],1),"."))</f>
        <v>50.</v>
      </c>
      <c r="BI58" s="11" t="str">
        <f>IF(ISBLANK(laps_times[[#This Row],[52]]),"DNF",CONCATENATE(RANK(rounds_cum_time[[#This Row],[52]],rounds_cum_time[52],1),"."))</f>
        <v>54.</v>
      </c>
      <c r="BJ58" s="11" t="str">
        <f>IF(ISBLANK(laps_times[[#This Row],[53]]),"DNF",CONCATENATE(RANK(rounds_cum_time[[#This Row],[53]],rounds_cum_time[53],1),"."))</f>
        <v>54.</v>
      </c>
      <c r="BK58" s="11" t="str">
        <f>IF(ISBLANK(laps_times[[#This Row],[54]]),"DNF",CONCATENATE(RANK(rounds_cum_time[[#This Row],[54]],rounds_cum_time[54],1),"."))</f>
        <v>57.</v>
      </c>
      <c r="BL58" s="11" t="str">
        <f>IF(ISBLANK(laps_times[[#This Row],[55]]),"DNF",CONCATENATE(RANK(rounds_cum_time[[#This Row],[55]],rounds_cum_time[55],1),"."))</f>
        <v>58.</v>
      </c>
      <c r="BM58" s="11" t="str">
        <f>IF(ISBLANK(laps_times[[#This Row],[56]]),"DNF",CONCATENATE(RANK(rounds_cum_time[[#This Row],[56]],rounds_cum_time[56],1),"."))</f>
        <v>58.</v>
      </c>
      <c r="BN58" s="11" t="str">
        <f>IF(ISBLANK(laps_times[[#This Row],[57]]),"DNF",CONCATENATE(RANK(rounds_cum_time[[#This Row],[57]],rounds_cum_time[57],1),"."))</f>
        <v>59.</v>
      </c>
      <c r="BO58" s="11" t="str">
        <f>IF(ISBLANK(laps_times[[#This Row],[58]]),"DNF",CONCATENATE(RANK(rounds_cum_time[[#This Row],[58]],rounds_cum_time[58],1),"."))</f>
        <v>59.</v>
      </c>
      <c r="BP58" s="11" t="str">
        <f>IF(ISBLANK(laps_times[[#This Row],[59]]),"DNF",CONCATENATE(RANK(rounds_cum_time[[#This Row],[59]],rounds_cum_time[59],1),"."))</f>
        <v>59.</v>
      </c>
      <c r="BQ58" s="11" t="str">
        <f>IF(ISBLANK(laps_times[[#This Row],[60]]),"DNF",CONCATENATE(RANK(rounds_cum_time[[#This Row],[60]],rounds_cum_time[60],1),"."))</f>
        <v>56.</v>
      </c>
      <c r="BR58" s="11" t="str">
        <f>IF(ISBLANK(laps_times[[#This Row],[61]]),"DNF",CONCATENATE(RANK(rounds_cum_time[[#This Row],[61]],rounds_cum_time[61],1),"."))</f>
        <v>55.</v>
      </c>
      <c r="BS58" s="11" t="str">
        <f>IF(ISBLANK(laps_times[[#This Row],[62]]),"DNF",CONCATENATE(RANK(rounds_cum_time[[#This Row],[62]],rounds_cum_time[62],1),"."))</f>
        <v>54.</v>
      </c>
      <c r="BT58" s="11" t="str">
        <f>IF(ISBLANK(laps_times[[#This Row],[63]]),"DNF",CONCATENATE(RANK(rounds_cum_time[[#This Row],[63]],rounds_cum_time[63],1),"."))</f>
        <v>53.</v>
      </c>
    </row>
    <row r="59" spans="2:72" x14ac:dyDescent="0.2">
      <c r="B59" s="5">
        <v>54</v>
      </c>
      <c r="C59" s="20">
        <v>53</v>
      </c>
      <c r="D59" s="1" t="s">
        <v>100</v>
      </c>
      <c r="E59" s="3">
        <v>1958</v>
      </c>
      <c r="F59" s="3" t="s">
        <v>38</v>
      </c>
      <c r="G59" s="3">
        <v>9</v>
      </c>
      <c r="H59" s="1" t="s">
        <v>47</v>
      </c>
      <c r="I59" s="7">
        <v>0.14986122685185185</v>
      </c>
      <c r="J59" s="11" t="str">
        <f>IF(ISBLANK(laps_times[[#This Row],[1]]),"DNF",CONCATENATE(RANK(rounds_cum_time[[#This Row],[1]],rounds_cum_time[1],1),"."))</f>
        <v>70.</v>
      </c>
      <c r="K59" s="11" t="str">
        <f>IF(ISBLANK(laps_times[[#This Row],[2]]),"DNF",CONCATENATE(RANK(rounds_cum_time[[#This Row],[2]],rounds_cum_time[2],1),"."))</f>
        <v>70.</v>
      </c>
      <c r="L59" s="11" t="str">
        <f>IF(ISBLANK(laps_times[[#This Row],[3]]),"DNF",CONCATENATE(RANK(rounds_cum_time[[#This Row],[3]],rounds_cum_time[3],1),"."))</f>
        <v>70.</v>
      </c>
      <c r="M59" s="11" t="str">
        <f>IF(ISBLANK(laps_times[[#This Row],[4]]),"DNF",CONCATENATE(RANK(rounds_cum_time[[#This Row],[4]],rounds_cum_time[4],1),"."))</f>
        <v>70.</v>
      </c>
      <c r="N59" s="11" t="str">
        <f>IF(ISBLANK(laps_times[[#This Row],[5]]),"DNF",CONCATENATE(RANK(rounds_cum_time[[#This Row],[5]],rounds_cum_time[5],1),"."))</f>
        <v>71.</v>
      </c>
      <c r="O59" s="11" t="str">
        <f>IF(ISBLANK(laps_times[[#This Row],[6]]),"DNF",CONCATENATE(RANK(rounds_cum_time[[#This Row],[6]],rounds_cum_time[6],1),"."))</f>
        <v>71.</v>
      </c>
      <c r="P59" s="11" t="str">
        <f>IF(ISBLANK(laps_times[[#This Row],[7]]),"DNF",CONCATENATE(RANK(rounds_cum_time[[#This Row],[7]],rounds_cum_time[7],1),"."))</f>
        <v>69.</v>
      </c>
      <c r="Q59" s="11" t="str">
        <f>IF(ISBLANK(laps_times[[#This Row],[8]]),"DNF",CONCATENATE(RANK(rounds_cum_time[[#This Row],[8]],rounds_cum_time[8],1),"."))</f>
        <v>70.</v>
      </c>
      <c r="R59" s="11" t="str">
        <f>IF(ISBLANK(laps_times[[#This Row],[9]]),"DNF",CONCATENATE(RANK(rounds_cum_time[[#This Row],[9]],rounds_cum_time[9],1),"."))</f>
        <v>71.</v>
      </c>
      <c r="S59" s="11" t="str">
        <f>IF(ISBLANK(laps_times[[#This Row],[10]]),"DNF",CONCATENATE(RANK(rounds_cum_time[[#This Row],[10]],rounds_cum_time[10],1),"."))</f>
        <v>69.</v>
      </c>
      <c r="T59" s="11" t="str">
        <f>IF(ISBLANK(laps_times[[#This Row],[11]]),"DNF",CONCATENATE(RANK(rounds_cum_time[[#This Row],[11]],rounds_cum_time[11],1),"."))</f>
        <v>68.</v>
      </c>
      <c r="U59" s="11" t="str">
        <f>IF(ISBLANK(laps_times[[#This Row],[12]]),"DNF",CONCATENATE(RANK(rounds_cum_time[[#This Row],[12]],rounds_cum_time[12],1),"."))</f>
        <v>69.</v>
      </c>
      <c r="V59" s="11" t="str">
        <f>IF(ISBLANK(laps_times[[#This Row],[13]]),"DNF",CONCATENATE(RANK(rounds_cum_time[[#This Row],[13]],rounds_cum_time[13],1),"."))</f>
        <v>69.</v>
      </c>
      <c r="W59" s="11" t="str">
        <f>IF(ISBLANK(laps_times[[#This Row],[14]]),"DNF",CONCATENATE(RANK(rounds_cum_time[[#This Row],[14]],rounds_cum_time[14],1),"."))</f>
        <v>69.</v>
      </c>
      <c r="X59" s="11" t="str">
        <f>IF(ISBLANK(laps_times[[#This Row],[15]]),"DNF",CONCATENATE(RANK(rounds_cum_time[[#This Row],[15]],rounds_cum_time[15],1),"."))</f>
        <v>69.</v>
      </c>
      <c r="Y59" s="11" t="str">
        <f>IF(ISBLANK(laps_times[[#This Row],[16]]),"DNF",CONCATENATE(RANK(rounds_cum_time[[#This Row],[16]],rounds_cum_time[16],1),"."))</f>
        <v>70.</v>
      </c>
      <c r="Z59" s="11" t="str">
        <f>IF(ISBLANK(laps_times[[#This Row],[17]]),"DNF",CONCATENATE(RANK(rounds_cum_time[[#This Row],[17]],rounds_cum_time[17],1),"."))</f>
        <v>70.</v>
      </c>
      <c r="AA59" s="11" t="str">
        <f>IF(ISBLANK(laps_times[[#This Row],[18]]),"DNF",CONCATENATE(RANK(rounds_cum_time[[#This Row],[18]],rounds_cum_time[18],1),"."))</f>
        <v>71.</v>
      </c>
      <c r="AB59" s="11" t="str">
        <f>IF(ISBLANK(laps_times[[#This Row],[19]]),"DNF",CONCATENATE(RANK(rounds_cum_time[[#This Row],[19]],rounds_cum_time[19],1),"."))</f>
        <v>71.</v>
      </c>
      <c r="AC59" s="11" t="str">
        <f>IF(ISBLANK(laps_times[[#This Row],[20]]),"DNF",CONCATENATE(RANK(rounds_cum_time[[#This Row],[20]],rounds_cum_time[20],1),"."))</f>
        <v>71.</v>
      </c>
      <c r="AD59" s="11" t="str">
        <f>IF(ISBLANK(laps_times[[#This Row],[21]]),"DNF",CONCATENATE(RANK(rounds_cum_time[[#This Row],[21]],rounds_cum_time[21],1),"."))</f>
        <v>70.</v>
      </c>
      <c r="AE59" s="11" t="str">
        <f>IF(ISBLANK(laps_times[[#This Row],[22]]),"DNF",CONCATENATE(RANK(rounds_cum_time[[#This Row],[22]],rounds_cum_time[22],1),"."))</f>
        <v>70.</v>
      </c>
      <c r="AF59" s="11" t="str">
        <f>IF(ISBLANK(laps_times[[#This Row],[23]]),"DNF",CONCATENATE(RANK(rounds_cum_time[[#This Row],[23]],rounds_cum_time[23],1),"."))</f>
        <v>71.</v>
      </c>
      <c r="AG59" s="11" t="str">
        <f>IF(ISBLANK(laps_times[[#This Row],[24]]),"DNF",CONCATENATE(RANK(rounds_cum_time[[#This Row],[24]],rounds_cum_time[24],1),"."))</f>
        <v>70.</v>
      </c>
      <c r="AH59" s="11" t="str">
        <f>IF(ISBLANK(laps_times[[#This Row],[25]]),"DNF",CONCATENATE(RANK(rounds_cum_time[[#This Row],[25]],rounds_cum_time[25],1),"."))</f>
        <v>70.</v>
      </c>
      <c r="AI59" s="11" t="str">
        <f>IF(ISBLANK(laps_times[[#This Row],[26]]),"DNF",CONCATENATE(RANK(rounds_cum_time[[#This Row],[26]],rounds_cum_time[26],1),"."))</f>
        <v>69.</v>
      </c>
      <c r="AJ59" s="11" t="str">
        <f>IF(ISBLANK(laps_times[[#This Row],[27]]),"DNF",CONCATENATE(RANK(rounds_cum_time[[#This Row],[27]],rounds_cum_time[27],1),"."))</f>
        <v>70.</v>
      </c>
      <c r="AK59" s="11" t="str">
        <f>IF(ISBLANK(laps_times[[#This Row],[28]]),"DNF",CONCATENATE(RANK(rounds_cum_time[[#This Row],[28]],rounds_cum_time[28],1),"."))</f>
        <v>70.</v>
      </c>
      <c r="AL59" s="11" t="str">
        <f>IF(ISBLANK(laps_times[[#This Row],[29]]),"DNF",CONCATENATE(RANK(rounds_cum_time[[#This Row],[29]],rounds_cum_time[29],1),"."))</f>
        <v>68.</v>
      </c>
      <c r="AM59" s="11" t="str">
        <f>IF(ISBLANK(laps_times[[#This Row],[30]]),"DNF",CONCATENATE(RANK(rounds_cum_time[[#This Row],[30]],rounds_cum_time[30],1),"."))</f>
        <v>67.</v>
      </c>
      <c r="AN59" s="11" t="str">
        <f>IF(ISBLANK(laps_times[[#This Row],[31]]),"DNF",CONCATENATE(RANK(rounds_cum_time[[#This Row],[31]],rounds_cum_time[31],1),"."))</f>
        <v>68.</v>
      </c>
      <c r="AO59" s="11" t="str">
        <f>IF(ISBLANK(laps_times[[#This Row],[32]]),"DNF",CONCATENATE(RANK(rounds_cum_time[[#This Row],[32]],rounds_cum_time[32],1),"."))</f>
        <v>68.</v>
      </c>
      <c r="AP59" s="11" t="str">
        <f>IF(ISBLANK(laps_times[[#This Row],[33]]),"DNF",CONCATENATE(RANK(rounds_cum_time[[#This Row],[33]],rounds_cum_time[33],1),"."))</f>
        <v>67.</v>
      </c>
      <c r="AQ59" s="11" t="str">
        <f>IF(ISBLANK(laps_times[[#This Row],[34]]),"DNF",CONCATENATE(RANK(rounds_cum_time[[#This Row],[34]],rounds_cum_time[34],1),"."))</f>
        <v>67.</v>
      </c>
      <c r="AR59" s="11" t="str">
        <f>IF(ISBLANK(laps_times[[#This Row],[35]]),"DNF",CONCATENATE(RANK(rounds_cum_time[[#This Row],[35]],rounds_cum_time[35],1),"."))</f>
        <v>67.</v>
      </c>
      <c r="AS59" s="11" t="str">
        <f>IF(ISBLANK(laps_times[[#This Row],[36]]),"DNF",CONCATENATE(RANK(rounds_cum_time[[#This Row],[36]],rounds_cum_time[36],1),"."))</f>
        <v>67.</v>
      </c>
      <c r="AT59" s="11" t="str">
        <f>IF(ISBLANK(laps_times[[#This Row],[37]]),"DNF",CONCATENATE(RANK(rounds_cum_time[[#This Row],[37]],rounds_cum_time[37],1),"."))</f>
        <v>66.</v>
      </c>
      <c r="AU59" s="11" t="str">
        <f>IF(ISBLANK(laps_times[[#This Row],[38]]),"DNF",CONCATENATE(RANK(rounds_cum_time[[#This Row],[38]],rounds_cum_time[38],1),"."))</f>
        <v>64.</v>
      </c>
      <c r="AV59" s="11" t="str">
        <f>IF(ISBLANK(laps_times[[#This Row],[39]]),"DNF",CONCATENATE(RANK(rounds_cum_time[[#This Row],[39]],rounds_cum_time[39],1),"."))</f>
        <v>64.</v>
      </c>
      <c r="AW59" s="11" t="str">
        <f>IF(ISBLANK(laps_times[[#This Row],[40]]),"DNF",CONCATENATE(RANK(rounds_cum_time[[#This Row],[40]],rounds_cum_time[40],1),"."))</f>
        <v>65.</v>
      </c>
      <c r="AX59" s="11" t="str">
        <f>IF(ISBLANK(laps_times[[#This Row],[41]]),"DNF",CONCATENATE(RANK(rounds_cum_time[[#This Row],[41]],rounds_cum_time[41],1),"."))</f>
        <v>64.</v>
      </c>
      <c r="AY59" s="11" t="str">
        <f>IF(ISBLANK(laps_times[[#This Row],[42]]),"DNF",CONCATENATE(RANK(rounds_cum_time[[#This Row],[42]],rounds_cum_time[42],1),"."))</f>
        <v>63.</v>
      </c>
      <c r="AZ59" s="11" t="str">
        <f>IF(ISBLANK(laps_times[[#This Row],[43]]),"DNF",CONCATENATE(RANK(rounds_cum_time[[#This Row],[43]],rounds_cum_time[43],1),"."))</f>
        <v>63.</v>
      </c>
      <c r="BA59" s="11" t="str">
        <f>IF(ISBLANK(laps_times[[#This Row],[44]]),"DNF",CONCATENATE(RANK(rounds_cum_time[[#This Row],[44]],rounds_cum_time[44],1),"."))</f>
        <v>63.</v>
      </c>
      <c r="BB59" s="11" t="str">
        <f>IF(ISBLANK(laps_times[[#This Row],[45]]),"DNF",CONCATENATE(RANK(rounds_cum_time[[#This Row],[45]],rounds_cum_time[45],1),"."))</f>
        <v>62.</v>
      </c>
      <c r="BC59" s="11" t="str">
        <f>IF(ISBLANK(laps_times[[#This Row],[46]]),"DNF",CONCATENATE(RANK(rounds_cum_time[[#This Row],[46]],rounds_cum_time[46],1),"."))</f>
        <v>62.</v>
      </c>
      <c r="BD59" s="11" t="str">
        <f>IF(ISBLANK(laps_times[[#This Row],[47]]),"DNF",CONCATENATE(RANK(rounds_cum_time[[#This Row],[47]],rounds_cum_time[47],1),"."))</f>
        <v>62.</v>
      </c>
      <c r="BE59" s="11" t="str">
        <f>IF(ISBLANK(laps_times[[#This Row],[48]]),"DNF",CONCATENATE(RANK(rounds_cum_time[[#This Row],[48]],rounds_cum_time[48],1),"."))</f>
        <v>62.</v>
      </c>
      <c r="BF59" s="11" t="str">
        <f>IF(ISBLANK(laps_times[[#This Row],[49]]),"DNF",CONCATENATE(RANK(rounds_cum_time[[#This Row],[49]],rounds_cum_time[49],1),"."))</f>
        <v>62.</v>
      </c>
      <c r="BG59" s="11" t="str">
        <f>IF(ISBLANK(laps_times[[#This Row],[50]]),"DNF",CONCATENATE(RANK(rounds_cum_time[[#This Row],[50]],rounds_cum_time[50],1),"."))</f>
        <v>60.</v>
      </c>
      <c r="BH59" s="11" t="str">
        <f>IF(ISBLANK(laps_times[[#This Row],[51]]),"DNF",CONCATENATE(RANK(rounds_cum_time[[#This Row],[51]],rounds_cum_time[51],1),"."))</f>
        <v>60.</v>
      </c>
      <c r="BI59" s="11" t="str">
        <f>IF(ISBLANK(laps_times[[#This Row],[52]]),"DNF",CONCATENATE(RANK(rounds_cum_time[[#This Row],[52]],rounds_cum_time[52],1),"."))</f>
        <v>60.</v>
      </c>
      <c r="BJ59" s="11" t="str">
        <f>IF(ISBLANK(laps_times[[#This Row],[53]]),"DNF",CONCATENATE(RANK(rounds_cum_time[[#This Row],[53]],rounds_cum_time[53],1),"."))</f>
        <v>60.</v>
      </c>
      <c r="BK59" s="11" t="str">
        <f>IF(ISBLANK(laps_times[[#This Row],[54]]),"DNF",CONCATENATE(RANK(rounds_cum_time[[#This Row],[54]],rounds_cum_time[54],1),"."))</f>
        <v>59.</v>
      </c>
      <c r="BL59" s="11" t="str">
        <f>IF(ISBLANK(laps_times[[#This Row],[55]]),"DNF",CONCATENATE(RANK(rounds_cum_time[[#This Row],[55]],rounds_cum_time[55],1),"."))</f>
        <v>59.</v>
      </c>
      <c r="BM59" s="11" t="str">
        <f>IF(ISBLANK(laps_times[[#This Row],[56]]),"DNF",CONCATENATE(RANK(rounds_cum_time[[#This Row],[56]],rounds_cum_time[56],1),"."))</f>
        <v>59.</v>
      </c>
      <c r="BN59" s="11" t="str">
        <f>IF(ISBLANK(laps_times[[#This Row],[57]]),"DNF",CONCATENATE(RANK(rounds_cum_time[[#This Row],[57]],rounds_cum_time[57],1),"."))</f>
        <v>58.</v>
      </c>
      <c r="BO59" s="11" t="str">
        <f>IF(ISBLANK(laps_times[[#This Row],[58]]),"DNF",CONCATENATE(RANK(rounds_cum_time[[#This Row],[58]],rounds_cum_time[58],1),"."))</f>
        <v>58.</v>
      </c>
      <c r="BP59" s="11" t="str">
        <f>IF(ISBLANK(laps_times[[#This Row],[59]]),"DNF",CONCATENATE(RANK(rounds_cum_time[[#This Row],[59]],rounds_cum_time[59],1),"."))</f>
        <v>60.</v>
      </c>
      <c r="BQ59" s="11" t="str">
        <f>IF(ISBLANK(laps_times[[#This Row],[60]]),"DNF",CONCATENATE(RANK(rounds_cum_time[[#This Row],[60]],rounds_cum_time[60],1),"."))</f>
        <v>58.</v>
      </c>
      <c r="BR59" s="11" t="str">
        <f>IF(ISBLANK(laps_times[[#This Row],[61]]),"DNF",CONCATENATE(RANK(rounds_cum_time[[#This Row],[61]],rounds_cum_time[61],1),"."))</f>
        <v>56.</v>
      </c>
      <c r="BS59" s="11" t="str">
        <f>IF(ISBLANK(laps_times[[#This Row],[62]]),"DNF",CONCATENATE(RANK(rounds_cum_time[[#This Row],[62]],rounds_cum_time[62],1),"."))</f>
        <v>56.</v>
      </c>
      <c r="BT59" s="11" t="str">
        <f>IF(ISBLANK(laps_times[[#This Row],[63]]),"DNF",CONCATENATE(RANK(rounds_cum_time[[#This Row],[63]],rounds_cum_time[63],1),"."))</f>
        <v>54.</v>
      </c>
    </row>
    <row r="60" spans="2:72" x14ac:dyDescent="0.2">
      <c r="B60" s="5">
        <v>55</v>
      </c>
      <c r="C60" s="20">
        <v>70</v>
      </c>
      <c r="D60" s="1" t="s">
        <v>101</v>
      </c>
      <c r="E60" s="3">
        <v>1978</v>
      </c>
      <c r="F60" s="3" t="s">
        <v>8</v>
      </c>
      <c r="G60" s="3">
        <v>19</v>
      </c>
      <c r="H60" s="1" t="s">
        <v>102</v>
      </c>
      <c r="I60" s="7">
        <v>0.14988020833333335</v>
      </c>
      <c r="J60" s="11" t="str">
        <f>IF(ISBLANK(laps_times[[#This Row],[1]]),"DNF",CONCATENATE(RANK(rounds_cum_time[[#This Row],[1]],rounds_cum_time[1],1),"."))</f>
        <v>53.</v>
      </c>
      <c r="K60" s="11" t="str">
        <f>IF(ISBLANK(laps_times[[#This Row],[2]]),"DNF",CONCATENATE(RANK(rounds_cum_time[[#This Row],[2]],rounds_cum_time[2],1),"."))</f>
        <v>49.</v>
      </c>
      <c r="L60" s="11" t="str">
        <f>IF(ISBLANK(laps_times[[#This Row],[3]]),"DNF",CONCATENATE(RANK(rounds_cum_time[[#This Row],[3]],rounds_cum_time[3],1),"."))</f>
        <v>42.</v>
      </c>
      <c r="M60" s="11" t="str">
        <f>IF(ISBLANK(laps_times[[#This Row],[4]]),"DNF",CONCATENATE(RANK(rounds_cum_time[[#This Row],[4]],rounds_cum_time[4],1),"."))</f>
        <v>42.</v>
      </c>
      <c r="N60" s="11" t="str">
        <f>IF(ISBLANK(laps_times[[#This Row],[5]]),"DNF",CONCATENATE(RANK(rounds_cum_time[[#This Row],[5]],rounds_cum_time[5],1),"."))</f>
        <v>42.</v>
      </c>
      <c r="O60" s="11" t="str">
        <f>IF(ISBLANK(laps_times[[#This Row],[6]]),"DNF",CONCATENATE(RANK(rounds_cum_time[[#This Row],[6]],rounds_cum_time[6],1),"."))</f>
        <v>41.</v>
      </c>
      <c r="P60" s="11" t="str">
        <f>IF(ISBLANK(laps_times[[#This Row],[7]]),"DNF",CONCATENATE(RANK(rounds_cum_time[[#This Row],[7]],rounds_cum_time[7],1),"."))</f>
        <v>42.</v>
      </c>
      <c r="Q60" s="11" t="str">
        <f>IF(ISBLANK(laps_times[[#This Row],[8]]),"DNF",CONCATENATE(RANK(rounds_cum_time[[#This Row],[8]],rounds_cum_time[8],1),"."))</f>
        <v>42.</v>
      </c>
      <c r="R60" s="11" t="str">
        <f>IF(ISBLANK(laps_times[[#This Row],[9]]),"DNF",CONCATENATE(RANK(rounds_cum_time[[#This Row],[9]],rounds_cum_time[9],1),"."))</f>
        <v>43.</v>
      </c>
      <c r="S60" s="11" t="str">
        <f>IF(ISBLANK(laps_times[[#This Row],[10]]),"DNF",CONCATENATE(RANK(rounds_cum_time[[#This Row],[10]],rounds_cum_time[10],1),"."))</f>
        <v>44.</v>
      </c>
      <c r="T60" s="11" t="str">
        <f>IF(ISBLANK(laps_times[[#This Row],[11]]),"DNF",CONCATENATE(RANK(rounds_cum_time[[#This Row],[11]],rounds_cum_time[11],1),"."))</f>
        <v>44.</v>
      </c>
      <c r="U60" s="11" t="str">
        <f>IF(ISBLANK(laps_times[[#This Row],[12]]),"DNF",CONCATENATE(RANK(rounds_cum_time[[#This Row],[12]],rounds_cum_time[12],1),"."))</f>
        <v>44.</v>
      </c>
      <c r="V60" s="11" t="str">
        <f>IF(ISBLANK(laps_times[[#This Row],[13]]),"DNF",CONCATENATE(RANK(rounds_cum_time[[#This Row],[13]],rounds_cum_time[13],1),"."))</f>
        <v>44.</v>
      </c>
      <c r="W60" s="11" t="str">
        <f>IF(ISBLANK(laps_times[[#This Row],[14]]),"DNF",CONCATENATE(RANK(rounds_cum_time[[#This Row],[14]],rounds_cum_time[14],1),"."))</f>
        <v>44.</v>
      </c>
      <c r="X60" s="11" t="str">
        <f>IF(ISBLANK(laps_times[[#This Row],[15]]),"DNF",CONCATENATE(RANK(rounds_cum_time[[#This Row],[15]],rounds_cum_time[15],1),"."))</f>
        <v>44.</v>
      </c>
      <c r="Y60" s="11" t="str">
        <f>IF(ISBLANK(laps_times[[#This Row],[16]]),"DNF",CONCATENATE(RANK(rounds_cum_time[[#This Row],[16]],rounds_cum_time[16],1),"."))</f>
        <v>44.</v>
      </c>
      <c r="Z60" s="11" t="str">
        <f>IF(ISBLANK(laps_times[[#This Row],[17]]),"DNF",CONCATENATE(RANK(rounds_cum_time[[#This Row],[17]],rounds_cum_time[17],1),"."))</f>
        <v>45.</v>
      </c>
      <c r="AA60" s="11" t="str">
        <f>IF(ISBLANK(laps_times[[#This Row],[18]]),"DNF",CONCATENATE(RANK(rounds_cum_time[[#This Row],[18]],rounds_cum_time[18],1),"."))</f>
        <v>45.</v>
      </c>
      <c r="AB60" s="11" t="str">
        <f>IF(ISBLANK(laps_times[[#This Row],[19]]),"DNF",CONCATENATE(RANK(rounds_cum_time[[#This Row],[19]],rounds_cum_time[19],1),"."))</f>
        <v>45.</v>
      </c>
      <c r="AC60" s="11" t="str">
        <f>IF(ISBLANK(laps_times[[#This Row],[20]]),"DNF",CONCATENATE(RANK(rounds_cum_time[[#This Row],[20]],rounds_cum_time[20],1),"."))</f>
        <v>45.</v>
      </c>
      <c r="AD60" s="11" t="str">
        <f>IF(ISBLANK(laps_times[[#This Row],[21]]),"DNF",CONCATENATE(RANK(rounds_cum_time[[#This Row],[21]],rounds_cum_time[21],1),"."))</f>
        <v>45.</v>
      </c>
      <c r="AE60" s="11" t="str">
        <f>IF(ISBLANK(laps_times[[#This Row],[22]]),"DNF",CONCATENATE(RANK(rounds_cum_time[[#This Row],[22]],rounds_cum_time[22],1),"."))</f>
        <v>45.</v>
      </c>
      <c r="AF60" s="11" t="str">
        <f>IF(ISBLANK(laps_times[[#This Row],[23]]),"DNF",CONCATENATE(RANK(rounds_cum_time[[#This Row],[23]],rounds_cum_time[23],1),"."))</f>
        <v>46.</v>
      </c>
      <c r="AG60" s="11" t="str">
        <f>IF(ISBLANK(laps_times[[#This Row],[24]]),"DNF",CONCATENATE(RANK(rounds_cum_time[[#This Row],[24]],rounds_cum_time[24],1),"."))</f>
        <v>46.</v>
      </c>
      <c r="AH60" s="11" t="str">
        <f>IF(ISBLANK(laps_times[[#This Row],[25]]),"DNF",CONCATENATE(RANK(rounds_cum_time[[#This Row],[25]],rounds_cum_time[25],1),"."))</f>
        <v>46.</v>
      </c>
      <c r="AI60" s="11" t="str">
        <f>IF(ISBLANK(laps_times[[#This Row],[26]]),"DNF",CONCATENATE(RANK(rounds_cum_time[[#This Row],[26]],rounds_cum_time[26],1),"."))</f>
        <v>46.</v>
      </c>
      <c r="AJ60" s="11" t="str">
        <f>IF(ISBLANK(laps_times[[#This Row],[27]]),"DNF",CONCATENATE(RANK(rounds_cum_time[[#This Row],[27]],rounds_cum_time[27],1),"."))</f>
        <v>46.</v>
      </c>
      <c r="AK60" s="11" t="str">
        <f>IF(ISBLANK(laps_times[[#This Row],[28]]),"DNF",CONCATENATE(RANK(rounds_cum_time[[#This Row],[28]],rounds_cum_time[28],1),"."))</f>
        <v>46.</v>
      </c>
      <c r="AL60" s="11" t="str">
        <f>IF(ISBLANK(laps_times[[#This Row],[29]]),"DNF",CONCATENATE(RANK(rounds_cum_time[[#This Row],[29]],rounds_cum_time[29],1),"."))</f>
        <v>45.</v>
      </c>
      <c r="AM60" s="11" t="str">
        <f>IF(ISBLANK(laps_times[[#This Row],[30]]),"DNF",CONCATENATE(RANK(rounds_cum_time[[#This Row],[30]],rounds_cum_time[30],1),"."))</f>
        <v>46.</v>
      </c>
      <c r="AN60" s="11" t="str">
        <f>IF(ISBLANK(laps_times[[#This Row],[31]]),"DNF",CONCATENATE(RANK(rounds_cum_time[[#This Row],[31]],rounds_cum_time[31],1),"."))</f>
        <v>46.</v>
      </c>
      <c r="AO60" s="11" t="str">
        <f>IF(ISBLANK(laps_times[[#This Row],[32]]),"DNF",CONCATENATE(RANK(rounds_cum_time[[#This Row],[32]],rounds_cum_time[32],1),"."))</f>
        <v>46.</v>
      </c>
      <c r="AP60" s="11" t="str">
        <f>IF(ISBLANK(laps_times[[#This Row],[33]]),"DNF",CONCATENATE(RANK(rounds_cum_time[[#This Row],[33]],rounds_cum_time[33],1),"."))</f>
        <v>46.</v>
      </c>
      <c r="AQ60" s="11" t="str">
        <f>IF(ISBLANK(laps_times[[#This Row],[34]]),"DNF",CONCATENATE(RANK(rounds_cum_time[[#This Row],[34]],rounds_cum_time[34],1),"."))</f>
        <v>46.</v>
      </c>
      <c r="AR60" s="11" t="str">
        <f>IF(ISBLANK(laps_times[[#This Row],[35]]),"DNF",CONCATENATE(RANK(rounds_cum_time[[#This Row],[35]],rounds_cum_time[35],1),"."))</f>
        <v>46.</v>
      </c>
      <c r="AS60" s="11" t="str">
        <f>IF(ISBLANK(laps_times[[#This Row],[36]]),"DNF",CONCATENATE(RANK(rounds_cum_time[[#This Row],[36]],rounds_cum_time[36],1),"."))</f>
        <v>46.</v>
      </c>
      <c r="AT60" s="11" t="str">
        <f>IF(ISBLANK(laps_times[[#This Row],[37]]),"DNF",CONCATENATE(RANK(rounds_cum_time[[#This Row],[37]],rounds_cum_time[37],1),"."))</f>
        <v>45.</v>
      </c>
      <c r="AU60" s="11" t="str">
        <f>IF(ISBLANK(laps_times[[#This Row],[38]]),"DNF",CONCATENATE(RANK(rounds_cum_time[[#This Row],[38]],rounds_cum_time[38],1),"."))</f>
        <v>45.</v>
      </c>
      <c r="AV60" s="11" t="str">
        <f>IF(ISBLANK(laps_times[[#This Row],[39]]),"DNF",CONCATENATE(RANK(rounds_cum_time[[#This Row],[39]],rounds_cum_time[39],1),"."))</f>
        <v>46.</v>
      </c>
      <c r="AW60" s="11" t="str">
        <f>IF(ISBLANK(laps_times[[#This Row],[40]]),"DNF",CONCATENATE(RANK(rounds_cum_time[[#This Row],[40]],rounds_cum_time[40],1),"."))</f>
        <v>46.</v>
      </c>
      <c r="AX60" s="11" t="str">
        <f>IF(ISBLANK(laps_times[[#This Row],[41]]),"DNF",CONCATENATE(RANK(rounds_cum_time[[#This Row],[41]],rounds_cum_time[41],1),"."))</f>
        <v>46.</v>
      </c>
      <c r="AY60" s="11" t="str">
        <f>IF(ISBLANK(laps_times[[#This Row],[42]]),"DNF",CONCATENATE(RANK(rounds_cum_time[[#This Row],[42]],rounds_cum_time[42],1),"."))</f>
        <v>48.</v>
      </c>
      <c r="AZ60" s="11" t="str">
        <f>IF(ISBLANK(laps_times[[#This Row],[43]]),"DNF",CONCATENATE(RANK(rounds_cum_time[[#This Row],[43]],rounds_cum_time[43],1),"."))</f>
        <v>47.</v>
      </c>
      <c r="BA60" s="11" t="str">
        <f>IF(ISBLANK(laps_times[[#This Row],[44]]),"DNF",CONCATENATE(RANK(rounds_cum_time[[#This Row],[44]],rounds_cum_time[44],1),"."))</f>
        <v>47.</v>
      </c>
      <c r="BB60" s="11" t="str">
        <f>IF(ISBLANK(laps_times[[#This Row],[45]]),"DNF",CONCATENATE(RANK(rounds_cum_time[[#This Row],[45]],rounds_cum_time[45],1),"."))</f>
        <v>47.</v>
      </c>
      <c r="BC60" s="11" t="str">
        <f>IF(ISBLANK(laps_times[[#This Row],[46]]),"DNF",CONCATENATE(RANK(rounds_cum_time[[#This Row],[46]],rounds_cum_time[46],1),"."))</f>
        <v>48.</v>
      </c>
      <c r="BD60" s="11" t="str">
        <f>IF(ISBLANK(laps_times[[#This Row],[47]]),"DNF",CONCATENATE(RANK(rounds_cum_time[[#This Row],[47]],rounds_cum_time[47],1),"."))</f>
        <v>48.</v>
      </c>
      <c r="BE60" s="11" t="str">
        <f>IF(ISBLANK(laps_times[[#This Row],[48]]),"DNF",CONCATENATE(RANK(rounds_cum_time[[#This Row],[48]],rounds_cum_time[48],1),"."))</f>
        <v>48.</v>
      </c>
      <c r="BF60" s="11" t="str">
        <f>IF(ISBLANK(laps_times[[#This Row],[49]]),"DNF",CONCATENATE(RANK(rounds_cum_time[[#This Row],[49]],rounds_cum_time[49],1),"."))</f>
        <v>48.</v>
      </c>
      <c r="BG60" s="11" t="str">
        <f>IF(ISBLANK(laps_times[[#This Row],[50]]),"DNF",CONCATENATE(RANK(rounds_cum_time[[#This Row],[50]],rounds_cum_time[50],1),"."))</f>
        <v>48.</v>
      </c>
      <c r="BH60" s="11" t="str">
        <f>IF(ISBLANK(laps_times[[#This Row],[51]]),"DNF",CONCATENATE(RANK(rounds_cum_time[[#This Row],[51]],rounds_cum_time[51],1),"."))</f>
        <v>49.</v>
      </c>
      <c r="BI60" s="11" t="str">
        <f>IF(ISBLANK(laps_times[[#This Row],[52]]),"DNF",CONCATENATE(RANK(rounds_cum_time[[#This Row],[52]],rounds_cum_time[52],1),"."))</f>
        <v>50.</v>
      </c>
      <c r="BJ60" s="11" t="str">
        <f>IF(ISBLANK(laps_times[[#This Row],[53]]),"DNF",CONCATENATE(RANK(rounds_cum_time[[#This Row],[53]],rounds_cum_time[53],1),"."))</f>
        <v>50.</v>
      </c>
      <c r="BK60" s="11" t="str">
        <f>IF(ISBLANK(laps_times[[#This Row],[54]]),"DNF",CONCATENATE(RANK(rounds_cum_time[[#This Row],[54]],rounds_cum_time[54],1),"."))</f>
        <v>51.</v>
      </c>
      <c r="BL60" s="11" t="str">
        <f>IF(ISBLANK(laps_times[[#This Row],[55]]),"DNF",CONCATENATE(RANK(rounds_cum_time[[#This Row],[55]],rounds_cum_time[55],1),"."))</f>
        <v>51.</v>
      </c>
      <c r="BM60" s="11" t="str">
        <f>IF(ISBLANK(laps_times[[#This Row],[56]]),"DNF",CONCATENATE(RANK(rounds_cum_time[[#This Row],[56]],rounds_cum_time[56],1),"."))</f>
        <v>53.</v>
      </c>
      <c r="BN60" s="11" t="str">
        <f>IF(ISBLANK(laps_times[[#This Row],[57]]),"DNF",CONCATENATE(RANK(rounds_cum_time[[#This Row],[57]],rounds_cum_time[57],1),"."))</f>
        <v>53.</v>
      </c>
      <c r="BO60" s="11" t="str">
        <f>IF(ISBLANK(laps_times[[#This Row],[58]]),"DNF",CONCATENATE(RANK(rounds_cum_time[[#This Row],[58]],rounds_cum_time[58],1),"."))</f>
        <v>53.</v>
      </c>
      <c r="BP60" s="11" t="str">
        <f>IF(ISBLANK(laps_times[[#This Row],[59]]),"DNF",CONCATENATE(RANK(rounds_cum_time[[#This Row],[59]],rounds_cum_time[59],1),"."))</f>
        <v>53.</v>
      </c>
      <c r="BQ60" s="11" t="str">
        <f>IF(ISBLANK(laps_times[[#This Row],[60]]),"DNF",CONCATENATE(RANK(rounds_cum_time[[#This Row],[60]],rounds_cum_time[60],1),"."))</f>
        <v>53.</v>
      </c>
      <c r="BR60" s="11" t="str">
        <f>IF(ISBLANK(laps_times[[#This Row],[61]]),"DNF",CONCATENATE(RANK(rounds_cum_time[[#This Row],[61]],rounds_cum_time[61],1),"."))</f>
        <v>53.</v>
      </c>
      <c r="BS60" s="11" t="str">
        <f>IF(ISBLANK(laps_times[[#This Row],[62]]),"DNF",CONCATENATE(RANK(rounds_cum_time[[#This Row],[62]],rounds_cum_time[62],1),"."))</f>
        <v>53.</v>
      </c>
      <c r="BT60" s="11" t="str">
        <f>IF(ISBLANK(laps_times[[#This Row],[63]]),"DNF",CONCATENATE(RANK(rounds_cum_time[[#This Row],[63]],rounds_cum_time[63],1),"."))</f>
        <v>55.</v>
      </c>
    </row>
    <row r="61" spans="2:72" x14ac:dyDescent="0.2">
      <c r="B61" s="5">
        <v>56</v>
      </c>
      <c r="C61" s="20">
        <v>112</v>
      </c>
      <c r="D61" s="1" t="s">
        <v>103</v>
      </c>
      <c r="E61" s="3">
        <v>1984</v>
      </c>
      <c r="F61" s="3" t="s">
        <v>8</v>
      </c>
      <c r="G61" s="3">
        <v>20</v>
      </c>
      <c r="H61" s="1" t="s">
        <v>104</v>
      </c>
      <c r="I61" s="7">
        <v>0.14989687500000001</v>
      </c>
      <c r="J61" s="11" t="str">
        <f>IF(ISBLANK(laps_times[[#This Row],[1]]),"DNF",CONCATENATE(RANK(rounds_cum_time[[#This Row],[1]],rounds_cum_time[1],1),"."))</f>
        <v>65.</v>
      </c>
      <c r="K61" s="11" t="str">
        <f>IF(ISBLANK(laps_times[[#This Row],[2]]),"DNF",CONCATENATE(RANK(rounds_cum_time[[#This Row],[2]],rounds_cum_time[2],1),"."))</f>
        <v>62.</v>
      </c>
      <c r="L61" s="11" t="str">
        <f>IF(ISBLANK(laps_times[[#This Row],[3]]),"DNF",CONCATENATE(RANK(rounds_cum_time[[#This Row],[3]],rounds_cum_time[3],1),"."))</f>
        <v>60.</v>
      </c>
      <c r="M61" s="11" t="str">
        <f>IF(ISBLANK(laps_times[[#This Row],[4]]),"DNF",CONCATENATE(RANK(rounds_cum_time[[#This Row],[4]],rounds_cum_time[4],1),"."))</f>
        <v>61.</v>
      </c>
      <c r="N61" s="11" t="str">
        <f>IF(ISBLANK(laps_times[[#This Row],[5]]),"DNF",CONCATENATE(RANK(rounds_cum_time[[#This Row],[5]],rounds_cum_time[5],1),"."))</f>
        <v>58.</v>
      </c>
      <c r="O61" s="11" t="str">
        <f>IF(ISBLANK(laps_times[[#This Row],[6]]),"DNF",CONCATENATE(RANK(rounds_cum_time[[#This Row],[6]],rounds_cum_time[6],1),"."))</f>
        <v>58.</v>
      </c>
      <c r="P61" s="11" t="str">
        <f>IF(ISBLANK(laps_times[[#This Row],[7]]),"DNF",CONCATENATE(RANK(rounds_cum_time[[#This Row],[7]],rounds_cum_time[7],1),"."))</f>
        <v>56.</v>
      </c>
      <c r="Q61" s="11" t="str">
        <f>IF(ISBLANK(laps_times[[#This Row],[8]]),"DNF",CONCATENATE(RANK(rounds_cum_time[[#This Row],[8]],rounds_cum_time[8],1),"."))</f>
        <v>56.</v>
      </c>
      <c r="R61" s="11" t="str">
        <f>IF(ISBLANK(laps_times[[#This Row],[9]]),"DNF",CONCATENATE(RANK(rounds_cum_time[[#This Row],[9]],rounds_cum_time[9],1),"."))</f>
        <v>55.</v>
      </c>
      <c r="S61" s="11" t="str">
        <f>IF(ISBLANK(laps_times[[#This Row],[10]]),"DNF",CONCATENATE(RANK(rounds_cum_time[[#This Row],[10]],rounds_cum_time[10],1),"."))</f>
        <v>55.</v>
      </c>
      <c r="T61" s="11" t="str">
        <f>IF(ISBLANK(laps_times[[#This Row],[11]]),"DNF",CONCATENATE(RANK(rounds_cum_time[[#This Row],[11]],rounds_cum_time[11],1),"."))</f>
        <v>55.</v>
      </c>
      <c r="U61" s="11" t="str">
        <f>IF(ISBLANK(laps_times[[#This Row],[12]]),"DNF",CONCATENATE(RANK(rounds_cum_time[[#This Row],[12]],rounds_cum_time[12],1),"."))</f>
        <v>52.</v>
      </c>
      <c r="V61" s="11" t="str">
        <f>IF(ISBLANK(laps_times[[#This Row],[13]]),"DNF",CONCATENATE(RANK(rounds_cum_time[[#This Row],[13]],rounds_cum_time[13],1),"."))</f>
        <v>51.</v>
      </c>
      <c r="W61" s="11" t="str">
        <f>IF(ISBLANK(laps_times[[#This Row],[14]]),"DNF",CONCATENATE(RANK(rounds_cum_time[[#This Row],[14]],rounds_cum_time[14],1),"."))</f>
        <v>53.</v>
      </c>
      <c r="X61" s="11" t="str">
        <f>IF(ISBLANK(laps_times[[#This Row],[15]]),"DNF",CONCATENATE(RANK(rounds_cum_time[[#This Row],[15]],rounds_cum_time[15],1),"."))</f>
        <v>52.</v>
      </c>
      <c r="Y61" s="11" t="str">
        <f>IF(ISBLANK(laps_times[[#This Row],[16]]),"DNF",CONCATENATE(RANK(rounds_cum_time[[#This Row],[16]],rounds_cum_time[16],1),"."))</f>
        <v>51.</v>
      </c>
      <c r="Z61" s="11" t="str">
        <f>IF(ISBLANK(laps_times[[#This Row],[17]]),"DNF",CONCATENATE(RANK(rounds_cum_time[[#This Row],[17]],rounds_cum_time[17],1),"."))</f>
        <v>49.</v>
      </c>
      <c r="AA61" s="11" t="str">
        <f>IF(ISBLANK(laps_times[[#This Row],[18]]),"DNF",CONCATENATE(RANK(rounds_cum_time[[#This Row],[18]],rounds_cum_time[18],1),"."))</f>
        <v>49.</v>
      </c>
      <c r="AB61" s="11" t="str">
        <f>IF(ISBLANK(laps_times[[#This Row],[19]]),"DNF",CONCATENATE(RANK(rounds_cum_time[[#This Row],[19]],rounds_cum_time[19],1),"."))</f>
        <v>47.</v>
      </c>
      <c r="AC61" s="11" t="str">
        <f>IF(ISBLANK(laps_times[[#This Row],[20]]),"DNF",CONCATENATE(RANK(rounds_cum_time[[#This Row],[20]],rounds_cum_time[20],1),"."))</f>
        <v>47.</v>
      </c>
      <c r="AD61" s="11" t="str">
        <f>IF(ISBLANK(laps_times[[#This Row],[21]]),"DNF",CONCATENATE(RANK(rounds_cum_time[[#This Row],[21]],rounds_cum_time[21],1),"."))</f>
        <v>46.</v>
      </c>
      <c r="AE61" s="11" t="str">
        <f>IF(ISBLANK(laps_times[[#This Row],[22]]),"DNF",CONCATENATE(RANK(rounds_cum_time[[#This Row],[22]],rounds_cum_time[22],1),"."))</f>
        <v>46.</v>
      </c>
      <c r="AF61" s="11" t="str">
        <f>IF(ISBLANK(laps_times[[#This Row],[23]]),"DNF",CONCATENATE(RANK(rounds_cum_time[[#This Row],[23]],rounds_cum_time[23],1),"."))</f>
        <v>45.</v>
      </c>
      <c r="AG61" s="11" t="str">
        <f>IF(ISBLANK(laps_times[[#This Row],[24]]),"DNF",CONCATENATE(RANK(rounds_cum_time[[#This Row],[24]],rounds_cum_time[24],1),"."))</f>
        <v>45.</v>
      </c>
      <c r="AH61" s="11" t="str">
        <f>IF(ISBLANK(laps_times[[#This Row],[25]]),"DNF",CONCATENATE(RANK(rounds_cum_time[[#This Row],[25]],rounds_cum_time[25],1),"."))</f>
        <v>44.</v>
      </c>
      <c r="AI61" s="11" t="str">
        <f>IF(ISBLANK(laps_times[[#This Row],[26]]),"DNF",CONCATENATE(RANK(rounds_cum_time[[#This Row],[26]],rounds_cum_time[26],1),"."))</f>
        <v>44.</v>
      </c>
      <c r="AJ61" s="11" t="str">
        <f>IF(ISBLANK(laps_times[[#This Row],[27]]),"DNF",CONCATENATE(RANK(rounds_cum_time[[#This Row],[27]],rounds_cum_time[27],1),"."))</f>
        <v>44.</v>
      </c>
      <c r="AK61" s="11" t="str">
        <f>IF(ISBLANK(laps_times[[#This Row],[28]]),"DNF",CONCATENATE(RANK(rounds_cum_time[[#This Row],[28]],rounds_cum_time[28],1),"."))</f>
        <v>44.</v>
      </c>
      <c r="AL61" s="11" t="str">
        <f>IF(ISBLANK(laps_times[[#This Row],[29]]),"DNF",CONCATENATE(RANK(rounds_cum_time[[#This Row],[29]],rounds_cum_time[29],1),"."))</f>
        <v>44.</v>
      </c>
      <c r="AM61" s="11" t="str">
        <f>IF(ISBLANK(laps_times[[#This Row],[30]]),"DNF",CONCATENATE(RANK(rounds_cum_time[[#This Row],[30]],rounds_cum_time[30],1),"."))</f>
        <v>44.</v>
      </c>
      <c r="AN61" s="11" t="str">
        <f>IF(ISBLANK(laps_times[[#This Row],[31]]),"DNF",CONCATENATE(RANK(rounds_cum_time[[#This Row],[31]],rounds_cum_time[31],1),"."))</f>
        <v>44.</v>
      </c>
      <c r="AO61" s="11" t="str">
        <f>IF(ISBLANK(laps_times[[#This Row],[32]]),"DNF",CONCATENATE(RANK(rounds_cum_time[[#This Row],[32]],rounds_cum_time[32],1),"."))</f>
        <v>44.</v>
      </c>
      <c r="AP61" s="11" t="str">
        <f>IF(ISBLANK(laps_times[[#This Row],[33]]),"DNF",CONCATENATE(RANK(rounds_cum_time[[#This Row],[33]],rounds_cum_time[33],1),"."))</f>
        <v>43.</v>
      </c>
      <c r="AQ61" s="11" t="str">
        <f>IF(ISBLANK(laps_times[[#This Row],[34]]),"DNF",CONCATENATE(RANK(rounds_cum_time[[#This Row],[34]],rounds_cum_time[34],1),"."))</f>
        <v>42.</v>
      </c>
      <c r="AR61" s="11" t="str">
        <f>IF(ISBLANK(laps_times[[#This Row],[35]]),"DNF",CONCATENATE(RANK(rounds_cum_time[[#This Row],[35]],rounds_cum_time[35],1),"."))</f>
        <v>42.</v>
      </c>
      <c r="AS61" s="11" t="str">
        <f>IF(ISBLANK(laps_times[[#This Row],[36]]),"DNF",CONCATENATE(RANK(rounds_cum_time[[#This Row],[36]],rounds_cum_time[36],1),"."))</f>
        <v>42.</v>
      </c>
      <c r="AT61" s="11" t="str">
        <f>IF(ISBLANK(laps_times[[#This Row],[37]]),"DNF",CONCATENATE(RANK(rounds_cum_time[[#This Row],[37]],rounds_cum_time[37],1),"."))</f>
        <v>41.</v>
      </c>
      <c r="AU61" s="11" t="str">
        <f>IF(ISBLANK(laps_times[[#This Row],[38]]),"DNF",CONCATENATE(RANK(rounds_cum_time[[#This Row],[38]],rounds_cum_time[38],1),"."))</f>
        <v>41.</v>
      </c>
      <c r="AV61" s="11" t="str">
        <f>IF(ISBLANK(laps_times[[#This Row],[39]]),"DNF",CONCATENATE(RANK(rounds_cum_time[[#This Row],[39]],rounds_cum_time[39],1),"."))</f>
        <v>41.</v>
      </c>
      <c r="AW61" s="11" t="str">
        <f>IF(ISBLANK(laps_times[[#This Row],[40]]),"DNF",CONCATENATE(RANK(rounds_cum_time[[#This Row],[40]],rounds_cum_time[40],1),"."))</f>
        <v>39.</v>
      </c>
      <c r="AX61" s="11" t="str">
        <f>IF(ISBLANK(laps_times[[#This Row],[41]]),"DNF",CONCATENATE(RANK(rounds_cum_time[[#This Row],[41]],rounds_cum_time[41],1),"."))</f>
        <v>39.</v>
      </c>
      <c r="AY61" s="11" t="str">
        <f>IF(ISBLANK(laps_times[[#This Row],[42]]),"DNF",CONCATENATE(RANK(rounds_cum_time[[#This Row],[42]],rounds_cum_time[42],1),"."))</f>
        <v>38.</v>
      </c>
      <c r="AZ61" s="11" t="str">
        <f>IF(ISBLANK(laps_times[[#This Row],[43]]),"DNF",CONCATENATE(RANK(rounds_cum_time[[#This Row],[43]],rounds_cum_time[43],1),"."))</f>
        <v>38.</v>
      </c>
      <c r="BA61" s="11" t="str">
        <f>IF(ISBLANK(laps_times[[#This Row],[44]]),"DNF",CONCATENATE(RANK(rounds_cum_time[[#This Row],[44]],rounds_cum_time[44],1),"."))</f>
        <v>41.</v>
      </c>
      <c r="BB61" s="11" t="str">
        <f>IF(ISBLANK(laps_times[[#This Row],[45]]),"DNF",CONCATENATE(RANK(rounds_cum_time[[#This Row],[45]],rounds_cum_time[45],1),"."))</f>
        <v>40.</v>
      </c>
      <c r="BC61" s="11" t="str">
        <f>IF(ISBLANK(laps_times[[#This Row],[46]]),"DNF",CONCATENATE(RANK(rounds_cum_time[[#This Row],[46]],rounds_cum_time[46],1),"."))</f>
        <v>40.</v>
      </c>
      <c r="BD61" s="11" t="str">
        <f>IF(ISBLANK(laps_times[[#This Row],[47]]),"DNF",CONCATENATE(RANK(rounds_cum_time[[#This Row],[47]],rounds_cum_time[47],1),"."))</f>
        <v>40.</v>
      </c>
      <c r="BE61" s="11" t="str">
        <f>IF(ISBLANK(laps_times[[#This Row],[48]]),"DNF",CONCATENATE(RANK(rounds_cum_time[[#This Row],[48]],rounds_cum_time[48],1),"."))</f>
        <v>39.</v>
      </c>
      <c r="BF61" s="11" t="str">
        <f>IF(ISBLANK(laps_times[[#This Row],[49]]),"DNF",CONCATENATE(RANK(rounds_cum_time[[#This Row],[49]],rounds_cum_time[49],1),"."))</f>
        <v>39.</v>
      </c>
      <c r="BG61" s="11" t="str">
        <f>IF(ISBLANK(laps_times[[#This Row],[50]]),"DNF",CONCATENATE(RANK(rounds_cum_time[[#This Row],[50]],rounds_cum_time[50],1),"."))</f>
        <v>40.</v>
      </c>
      <c r="BH61" s="11" t="str">
        <f>IF(ISBLANK(laps_times[[#This Row],[51]]),"DNF",CONCATENATE(RANK(rounds_cum_time[[#This Row],[51]],rounds_cum_time[51],1),"."))</f>
        <v>41.</v>
      </c>
      <c r="BI61" s="11" t="str">
        <f>IF(ISBLANK(laps_times[[#This Row],[52]]),"DNF",CONCATENATE(RANK(rounds_cum_time[[#This Row],[52]],rounds_cum_time[52],1),"."))</f>
        <v>41.</v>
      </c>
      <c r="BJ61" s="11" t="str">
        <f>IF(ISBLANK(laps_times[[#This Row],[53]]),"DNF",CONCATENATE(RANK(rounds_cum_time[[#This Row],[53]],rounds_cum_time[53],1),"."))</f>
        <v>42.</v>
      </c>
      <c r="BK61" s="11" t="str">
        <f>IF(ISBLANK(laps_times[[#This Row],[54]]),"DNF",CONCATENATE(RANK(rounds_cum_time[[#This Row],[54]],rounds_cum_time[54],1),"."))</f>
        <v>44.</v>
      </c>
      <c r="BL61" s="11" t="str">
        <f>IF(ISBLANK(laps_times[[#This Row],[55]]),"DNF",CONCATENATE(RANK(rounds_cum_time[[#This Row],[55]],rounds_cum_time[55],1),"."))</f>
        <v>44.</v>
      </c>
      <c r="BM61" s="11" t="str">
        <f>IF(ISBLANK(laps_times[[#This Row],[56]]),"DNF",CONCATENATE(RANK(rounds_cum_time[[#This Row],[56]],rounds_cum_time[56],1),"."))</f>
        <v>45.</v>
      </c>
      <c r="BN61" s="11" t="str">
        <f>IF(ISBLANK(laps_times[[#This Row],[57]]),"DNF",CONCATENATE(RANK(rounds_cum_time[[#This Row],[57]],rounds_cum_time[57],1),"."))</f>
        <v>45.</v>
      </c>
      <c r="BO61" s="11" t="str">
        <f>IF(ISBLANK(laps_times[[#This Row],[58]]),"DNF",CONCATENATE(RANK(rounds_cum_time[[#This Row],[58]],rounds_cum_time[58],1),"."))</f>
        <v>46.</v>
      </c>
      <c r="BP61" s="11" t="str">
        <f>IF(ISBLANK(laps_times[[#This Row],[59]]),"DNF",CONCATENATE(RANK(rounds_cum_time[[#This Row],[59]],rounds_cum_time[59],1),"."))</f>
        <v>47.</v>
      </c>
      <c r="BQ61" s="11" t="str">
        <f>IF(ISBLANK(laps_times[[#This Row],[60]]),"DNF",CONCATENATE(RANK(rounds_cum_time[[#This Row],[60]],rounds_cum_time[60],1),"."))</f>
        <v>49.</v>
      </c>
      <c r="BR61" s="11" t="str">
        <f>IF(ISBLANK(laps_times[[#This Row],[61]]),"DNF",CONCATENATE(RANK(rounds_cum_time[[#This Row],[61]],rounds_cum_time[61],1),"."))</f>
        <v>52.</v>
      </c>
      <c r="BS61" s="11" t="str">
        <f>IF(ISBLANK(laps_times[[#This Row],[62]]),"DNF",CONCATENATE(RANK(rounds_cum_time[[#This Row],[62]],rounds_cum_time[62],1),"."))</f>
        <v>55.</v>
      </c>
      <c r="BT61" s="11" t="str">
        <f>IF(ISBLANK(laps_times[[#This Row],[63]]),"DNF",CONCATENATE(RANK(rounds_cum_time[[#This Row],[63]],rounds_cum_time[63],1),"."))</f>
        <v>56.</v>
      </c>
    </row>
    <row r="62" spans="2:72" x14ac:dyDescent="0.2">
      <c r="B62" s="5">
        <v>57</v>
      </c>
      <c r="C62" s="20">
        <v>18</v>
      </c>
      <c r="D62" s="1" t="s">
        <v>105</v>
      </c>
      <c r="E62" s="3">
        <v>1967</v>
      </c>
      <c r="F62" s="3" t="s">
        <v>1</v>
      </c>
      <c r="G62" s="3">
        <v>22</v>
      </c>
      <c r="H62" s="1" t="s">
        <v>53</v>
      </c>
      <c r="I62" s="7">
        <v>0.15045497685185186</v>
      </c>
      <c r="J62" s="11" t="str">
        <f>IF(ISBLANK(laps_times[[#This Row],[1]]),"DNF",CONCATENATE(RANK(rounds_cum_time[[#This Row],[1]],rounds_cum_time[1],1),"."))</f>
        <v>50.</v>
      </c>
      <c r="K62" s="11" t="str">
        <f>IF(ISBLANK(laps_times[[#This Row],[2]]),"DNF",CONCATENATE(RANK(rounds_cum_time[[#This Row],[2]],rounds_cum_time[2],1),"."))</f>
        <v>40.</v>
      </c>
      <c r="L62" s="11" t="str">
        <f>IF(ISBLANK(laps_times[[#This Row],[3]]),"DNF",CONCATENATE(RANK(rounds_cum_time[[#This Row],[3]],rounds_cum_time[3],1),"."))</f>
        <v>39.</v>
      </c>
      <c r="M62" s="11" t="str">
        <f>IF(ISBLANK(laps_times[[#This Row],[4]]),"DNF",CONCATENATE(RANK(rounds_cum_time[[#This Row],[4]],rounds_cum_time[4],1),"."))</f>
        <v>41.</v>
      </c>
      <c r="N62" s="11" t="str">
        <f>IF(ISBLANK(laps_times[[#This Row],[5]]),"DNF",CONCATENATE(RANK(rounds_cum_time[[#This Row],[5]],rounds_cum_time[5],1),"."))</f>
        <v>43.</v>
      </c>
      <c r="O62" s="11" t="str">
        <f>IF(ISBLANK(laps_times[[#This Row],[6]]),"DNF",CONCATENATE(RANK(rounds_cum_time[[#This Row],[6]],rounds_cum_time[6],1),"."))</f>
        <v>44.</v>
      </c>
      <c r="P62" s="11" t="str">
        <f>IF(ISBLANK(laps_times[[#This Row],[7]]),"DNF",CONCATENATE(RANK(rounds_cum_time[[#This Row],[7]],rounds_cum_time[7],1),"."))</f>
        <v>44.</v>
      </c>
      <c r="Q62" s="11" t="str">
        <f>IF(ISBLANK(laps_times[[#This Row],[8]]),"DNF",CONCATENATE(RANK(rounds_cum_time[[#This Row],[8]],rounds_cum_time[8],1),"."))</f>
        <v>45.</v>
      </c>
      <c r="R62" s="11" t="str">
        <f>IF(ISBLANK(laps_times[[#This Row],[9]]),"DNF",CONCATENATE(RANK(rounds_cum_time[[#This Row],[9]],rounds_cum_time[9],1),"."))</f>
        <v>45.</v>
      </c>
      <c r="S62" s="11" t="str">
        <f>IF(ISBLANK(laps_times[[#This Row],[10]]),"DNF",CONCATENATE(RANK(rounds_cum_time[[#This Row],[10]],rounds_cum_time[10],1),"."))</f>
        <v>46.</v>
      </c>
      <c r="T62" s="11" t="str">
        <f>IF(ISBLANK(laps_times[[#This Row],[11]]),"DNF",CONCATENATE(RANK(rounds_cum_time[[#This Row],[11]],rounds_cum_time[11],1),"."))</f>
        <v>45.</v>
      </c>
      <c r="U62" s="11" t="str">
        <f>IF(ISBLANK(laps_times[[#This Row],[12]]),"DNF",CONCATENATE(RANK(rounds_cum_time[[#This Row],[12]],rounds_cum_time[12],1),"."))</f>
        <v>46.</v>
      </c>
      <c r="V62" s="11" t="str">
        <f>IF(ISBLANK(laps_times[[#This Row],[13]]),"DNF",CONCATENATE(RANK(rounds_cum_time[[#This Row],[13]],rounds_cum_time[13],1),"."))</f>
        <v>46.</v>
      </c>
      <c r="W62" s="11" t="str">
        <f>IF(ISBLANK(laps_times[[#This Row],[14]]),"DNF",CONCATENATE(RANK(rounds_cum_time[[#This Row],[14]],rounds_cum_time[14],1),"."))</f>
        <v>46.</v>
      </c>
      <c r="X62" s="11" t="str">
        <f>IF(ISBLANK(laps_times[[#This Row],[15]]),"DNF",CONCATENATE(RANK(rounds_cum_time[[#This Row],[15]],rounds_cum_time[15],1),"."))</f>
        <v>46.</v>
      </c>
      <c r="Y62" s="11" t="str">
        <f>IF(ISBLANK(laps_times[[#This Row],[16]]),"DNF",CONCATENATE(RANK(rounds_cum_time[[#This Row],[16]],rounds_cum_time[16],1),"."))</f>
        <v>46.</v>
      </c>
      <c r="Z62" s="11" t="str">
        <f>IF(ISBLANK(laps_times[[#This Row],[17]]),"DNF",CONCATENATE(RANK(rounds_cum_time[[#This Row],[17]],rounds_cum_time[17],1),"."))</f>
        <v>46.</v>
      </c>
      <c r="AA62" s="11" t="str">
        <f>IF(ISBLANK(laps_times[[#This Row],[18]]),"DNF",CONCATENATE(RANK(rounds_cum_time[[#This Row],[18]],rounds_cum_time[18],1),"."))</f>
        <v>46.</v>
      </c>
      <c r="AB62" s="11" t="str">
        <f>IF(ISBLANK(laps_times[[#This Row],[19]]),"DNF",CONCATENATE(RANK(rounds_cum_time[[#This Row],[19]],rounds_cum_time[19],1),"."))</f>
        <v>46.</v>
      </c>
      <c r="AC62" s="11" t="str">
        <f>IF(ISBLANK(laps_times[[#This Row],[20]]),"DNF",CONCATENATE(RANK(rounds_cum_time[[#This Row],[20]],rounds_cum_time[20],1),"."))</f>
        <v>46.</v>
      </c>
      <c r="AD62" s="11" t="str">
        <f>IF(ISBLANK(laps_times[[#This Row],[21]]),"DNF",CONCATENATE(RANK(rounds_cum_time[[#This Row],[21]],rounds_cum_time[21],1),"."))</f>
        <v>47.</v>
      </c>
      <c r="AE62" s="11" t="str">
        <f>IF(ISBLANK(laps_times[[#This Row],[22]]),"DNF",CONCATENATE(RANK(rounds_cum_time[[#This Row],[22]],rounds_cum_time[22],1),"."))</f>
        <v>47.</v>
      </c>
      <c r="AF62" s="11" t="str">
        <f>IF(ISBLANK(laps_times[[#This Row],[23]]),"DNF",CONCATENATE(RANK(rounds_cum_time[[#This Row],[23]],rounds_cum_time[23],1),"."))</f>
        <v>47.</v>
      </c>
      <c r="AG62" s="11" t="str">
        <f>IF(ISBLANK(laps_times[[#This Row],[24]]),"DNF",CONCATENATE(RANK(rounds_cum_time[[#This Row],[24]],rounds_cum_time[24],1),"."))</f>
        <v>47.</v>
      </c>
      <c r="AH62" s="11" t="str">
        <f>IF(ISBLANK(laps_times[[#This Row],[25]]),"DNF",CONCATENATE(RANK(rounds_cum_time[[#This Row],[25]],rounds_cum_time[25],1),"."))</f>
        <v>47.</v>
      </c>
      <c r="AI62" s="11" t="str">
        <f>IF(ISBLANK(laps_times[[#This Row],[26]]),"DNF",CONCATENATE(RANK(rounds_cum_time[[#This Row],[26]],rounds_cum_time[26],1),"."))</f>
        <v>49.</v>
      </c>
      <c r="AJ62" s="11" t="str">
        <f>IF(ISBLANK(laps_times[[#This Row],[27]]),"DNF",CONCATENATE(RANK(rounds_cum_time[[#This Row],[27]],rounds_cum_time[27],1),"."))</f>
        <v>49.</v>
      </c>
      <c r="AK62" s="11" t="str">
        <f>IF(ISBLANK(laps_times[[#This Row],[28]]),"DNF",CONCATENATE(RANK(rounds_cum_time[[#This Row],[28]],rounds_cum_time[28],1),"."))</f>
        <v>49.</v>
      </c>
      <c r="AL62" s="11" t="str">
        <f>IF(ISBLANK(laps_times[[#This Row],[29]]),"DNF",CONCATENATE(RANK(rounds_cum_time[[#This Row],[29]],rounds_cum_time[29],1),"."))</f>
        <v>49.</v>
      </c>
      <c r="AM62" s="11" t="str">
        <f>IF(ISBLANK(laps_times[[#This Row],[30]]),"DNF",CONCATENATE(RANK(rounds_cum_time[[#This Row],[30]],rounds_cum_time[30],1),"."))</f>
        <v>49.</v>
      </c>
      <c r="AN62" s="11" t="str">
        <f>IF(ISBLANK(laps_times[[#This Row],[31]]),"DNF",CONCATENATE(RANK(rounds_cum_time[[#This Row],[31]],rounds_cum_time[31],1),"."))</f>
        <v>49.</v>
      </c>
      <c r="AO62" s="11" t="str">
        <f>IF(ISBLANK(laps_times[[#This Row],[32]]),"DNF",CONCATENATE(RANK(rounds_cum_time[[#This Row],[32]],rounds_cum_time[32],1),"."))</f>
        <v>49.</v>
      </c>
      <c r="AP62" s="11" t="str">
        <f>IF(ISBLANK(laps_times[[#This Row],[33]]),"DNF",CONCATENATE(RANK(rounds_cum_time[[#This Row],[33]],rounds_cum_time[33],1),"."))</f>
        <v>49.</v>
      </c>
      <c r="AQ62" s="11" t="str">
        <f>IF(ISBLANK(laps_times[[#This Row],[34]]),"DNF",CONCATENATE(RANK(rounds_cum_time[[#This Row],[34]],rounds_cum_time[34],1),"."))</f>
        <v>49.</v>
      </c>
      <c r="AR62" s="11" t="str">
        <f>IF(ISBLANK(laps_times[[#This Row],[35]]),"DNF",CONCATENATE(RANK(rounds_cum_time[[#This Row],[35]],rounds_cum_time[35],1),"."))</f>
        <v>49.</v>
      </c>
      <c r="AS62" s="11" t="str">
        <f>IF(ISBLANK(laps_times[[#This Row],[36]]),"DNF",CONCATENATE(RANK(rounds_cum_time[[#This Row],[36]],rounds_cum_time[36],1),"."))</f>
        <v>49.</v>
      </c>
      <c r="AT62" s="11" t="str">
        <f>IF(ISBLANK(laps_times[[#This Row],[37]]),"DNF",CONCATENATE(RANK(rounds_cum_time[[#This Row],[37]],rounds_cum_time[37],1),"."))</f>
        <v>49.</v>
      </c>
      <c r="AU62" s="11" t="str">
        <f>IF(ISBLANK(laps_times[[#This Row],[38]]),"DNF",CONCATENATE(RANK(rounds_cum_time[[#This Row],[38]],rounds_cum_time[38],1),"."))</f>
        <v>48.</v>
      </c>
      <c r="AV62" s="11" t="str">
        <f>IF(ISBLANK(laps_times[[#This Row],[39]]),"DNF",CONCATENATE(RANK(rounds_cum_time[[#This Row],[39]],rounds_cum_time[39],1),"."))</f>
        <v>49.</v>
      </c>
      <c r="AW62" s="11" t="str">
        <f>IF(ISBLANK(laps_times[[#This Row],[40]]),"DNF",CONCATENATE(RANK(rounds_cum_time[[#This Row],[40]],rounds_cum_time[40],1),"."))</f>
        <v>48.</v>
      </c>
      <c r="AX62" s="11" t="str">
        <f>IF(ISBLANK(laps_times[[#This Row],[41]]),"DNF",CONCATENATE(RANK(rounds_cum_time[[#This Row],[41]],rounds_cum_time[41],1),"."))</f>
        <v>49.</v>
      </c>
      <c r="AY62" s="11" t="str">
        <f>IF(ISBLANK(laps_times[[#This Row],[42]]),"DNF",CONCATENATE(RANK(rounds_cum_time[[#This Row],[42]],rounds_cum_time[42],1),"."))</f>
        <v>49.</v>
      </c>
      <c r="AZ62" s="11" t="str">
        <f>IF(ISBLANK(laps_times[[#This Row],[43]]),"DNF",CONCATENATE(RANK(rounds_cum_time[[#This Row],[43]],rounds_cum_time[43],1),"."))</f>
        <v>49.</v>
      </c>
      <c r="BA62" s="11" t="str">
        <f>IF(ISBLANK(laps_times[[#This Row],[44]]),"DNF",CONCATENATE(RANK(rounds_cum_time[[#This Row],[44]],rounds_cum_time[44],1),"."))</f>
        <v>50.</v>
      </c>
      <c r="BB62" s="11" t="str">
        <f>IF(ISBLANK(laps_times[[#This Row],[45]]),"DNF",CONCATENATE(RANK(rounds_cum_time[[#This Row],[45]],rounds_cum_time[45],1),"."))</f>
        <v>50.</v>
      </c>
      <c r="BC62" s="11" t="str">
        <f>IF(ISBLANK(laps_times[[#This Row],[46]]),"DNF",CONCATENATE(RANK(rounds_cum_time[[#This Row],[46]],rounds_cum_time[46],1),"."))</f>
        <v>50.</v>
      </c>
      <c r="BD62" s="11" t="str">
        <f>IF(ISBLANK(laps_times[[#This Row],[47]]),"DNF",CONCATENATE(RANK(rounds_cum_time[[#This Row],[47]],rounds_cum_time[47],1),"."))</f>
        <v>49.</v>
      </c>
      <c r="BE62" s="11" t="str">
        <f>IF(ISBLANK(laps_times[[#This Row],[48]]),"DNF",CONCATENATE(RANK(rounds_cum_time[[#This Row],[48]],rounds_cum_time[48],1),"."))</f>
        <v>49.</v>
      </c>
      <c r="BF62" s="11" t="str">
        <f>IF(ISBLANK(laps_times[[#This Row],[49]]),"DNF",CONCATENATE(RANK(rounds_cum_time[[#This Row],[49]],rounds_cum_time[49],1),"."))</f>
        <v>49.</v>
      </c>
      <c r="BG62" s="11" t="str">
        <f>IF(ISBLANK(laps_times[[#This Row],[50]]),"DNF",CONCATENATE(RANK(rounds_cum_time[[#This Row],[50]],rounds_cum_time[50],1),"."))</f>
        <v>50.</v>
      </c>
      <c r="BH62" s="11" t="str">
        <f>IF(ISBLANK(laps_times[[#This Row],[51]]),"DNF",CONCATENATE(RANK(rounds_cum_time[[#This Row],[51]],rounds_cum_time[51],1),"."))</f>
        <v>52.</v>
      </c>
      <c r="BI62" s="11" t="str">
        <f>IF(ISBLANK(laps_times[[#This Row],[52]]),"DNF",CONCATENATE(RANK(rounds_cum_time[[#This Row],[52]],rounds_cum_time[52],1),"."))</f>
        <v>52.</v>
      </c>
      <c r="BJ62" s="11" t="str">
        <f>IF(ISBLANK(laps_times[[#This Row],[53]]),"DNF",CONCATENATE(RANK(rounds_cum_time[[#This Row],[53]],rounds_cum_time[53],1),"."))</f>
        <v>53.</v>
      </c>
      <c r="BK62" s="11" t="str">
        <f>IF(ISBLANK(laps_times[[#This Row],[54]]),"DNF",CONCATENATE(RANK(rounds_cum_time[[#This Row],[54]],rounds_cum_time[54],1),"."))</f>
        <v>54.</v>
      </c>
      <c r="BL62" s="11" t="str">
        <f>IF(ISBLANK(laps_times[[#This Row],[55]]),"DNF",CONCATENATE(RANK(rounds_cum_time[[#This Row],[55]],rounds_cum_time[55],1),"."))</f>
        <v>55.</v>
      </c>
      <c r="BM62" s="11" t="str">
        <f>IF(ISBLANK(laps_times[[#This Row],[56]]),"DNF",CONCATENATE(RANK(rounds_cum_time[[#This Row],[56]],rounds_cum_time[56],1),"."))</f>
        <v>55.</v>
      </c>
      <c r="BN62" s="11" t="str">
        <f>IF(ISBLANK(laps_times[[#This Row],[57]]),"DNF",CONCATENATE(RANK(rounds_cum_time[[#This Row],[57]],rounds_cum_time[57],1),"."))</f>
        <v>57.</v>
      </c>
      <c r="BO62" s="11" t="str">
        <f>IF(ISBLANK(laps_times[[#This Row],[58]]),"DNF",CONCATENATE(RANK(rounds_cum_time[[#This Row],[58]],rounds_cum_time[58],1),"."))</f>
        <v>57.</v>
      </c>
      <c r="BP62" s="11" t="str">
        <f>IF(ISBLANK(laps_times[[#This Row],[59]]),"DNF",CONCATENATE(RANK(rounds_cum_time[[#This Row],[59]],rounds_cum_time[59],1),"."))</f>
        <v>57.</v>
      </c>
      <c r="BQ62" s="11" t="str">
        <f>IF(ISBLANK(laps_times[[#This Row],[60]]),"DNF",CONCATENATE(RANK(rounds_cum_time[[#This Row],[60]],rounds_cum_time[60],1),"."))</f>
        <v>57.</v>
      </c>
      <c r="BR62" s="11" t="str">
        <f>IF(ISBLANK(laps_times[[#This Row],[61]]),"DNF",CONCATENATE(RANK(rounds_cum_time[[#This Row],[61]],rounds_cum_time[61],1),"."))</f>
        <v>57.</v>
      </c>
      <c r="BS62" s="11" t="str">
        <f>IF(ISBLANK(laps_times[[#This Row],[62]]),"DNF",CONCATENATE(RANK(rounds_cum_time[[#This Row],[62]],rounds_cum_time[62],1),"."))</f>
        <v>57.</v>
      </c>
      <c r="BT62" s="11" t="str">
        <f>IF(ISBLANK(laps_times[[#This Row],[63]]),"DNF",CONCATENATE(RANK(rounds_cum_time[[#This Row],[63]],rounds_cum_time[63],1),"."))</f>
        <v>57.</v>
      </c>
    </row>
    <row r="63" spans="2:72" x14ac:dyDescent="0.2">
      <c r="B63" s="5">
        <v>58</v>
      </c>
      <c r="C63" s="20">
        <v>114</v>
      </c>
      <c r="D63" s="1" t="s">
        <v>106</v>
      </c>
      <c r="E63" s="3">
        <v>1961</v>
      </c>
      <c r="F63" s="3" t="s">
        <v>38</v>
      </c>
      <c r="G63" s="3">
        <v>10</v>
      </c>
      <c r="I63" s="7">
        <v>0.1511824074074074</v>
      </c>
      <c r="J63" s="11" t="str">
        <f>IF(ISBLANK(laps_times[[#This Row],[1]]),"DNF",CONCATENATE(RANK(rounds_cum_time[[#This Row],[1]],rounds_cum_time[1],1),"."))</f>
        <v>72.</v>
      </c>
      <c r="K63" s="11" t="str">
        <f>IF(ISBLANK(laps_times[[#This Row],[2]]),"DNF",CONCATENATE(RANK(rounds_cum_time[[#This Row],[2]],rounds_cum_time[2],1),"."))</f>
        <v>71.</v>
      </c>
      <c r="L63" s="11" t="str">
        <f>IF(ISBLANK(laps_times[[#This Row],[3]]),"DNF",CONCATENATE(RANK(rounds_cum_time[[#This Row],[3]],rounds_cum_time[3],1),"."))</f>
        <v>71.</v>
      </c>
      <c r="M63" s="11" t="str">
        <f>IF(ISBLANK(laps_times[[#This Row],[4]]),"DNF",CONCATENATE(RANK(rounds_cum_time[[#This Row],[4]],rounds_cum_time[4],1),"."))</f>
        <v>72.</v>
      </c>
      <c r="N63" s="11" t="str">
        <f>IF(ISBLANK(laps_times[[#This Row],[5]]),"DNF",CONCATENATE(RANK(rounds_cum_time[[#This Row],[5]],rounds_cum_time[5],1),"."))</f>
        <v>68.</v>
      </c>
      <c r="O63" s="11" t="str">
        <f>IF(ISBLANK(laps_times[[#This Row],[6]]),"DNF",CONCATENATE(RANK(rounds_cum_time[[#This Row],[6]],rounds_cum_time[6],1),"."))</f>
        <v>68.</v>
      </c>
      <c r="P63" s="11" t="str">
        <f>IF(ISBLANK(laps_times[[#This Row],[7]]),"DNF",CONCATENATE(RANK(rounds_cum_time[[#This Row],[7]],rounds_cum_time[7],1),"."))</f>
        <v>66.</v>
      </c>
      <c r="Q63" s="11" t="str">
        <f>IF(ISBLANK(laps_times[[#This Row],[8]]),"DNF",CONCATENATE(RANK(rounds_cum_time[[#This Row],[8]],rounds_cum_time[8],1),"."))</f>
        <v>66.</v>
      </c>
      <c r="R63" s="11" t="str">
        <f>IF(ISBLANK(laps_times[[#This Row],[9]]),"DNF",CONCATENATE(RANK(rounds_cum_time[[#This Row],[9]],rounds_cum_time[9],1),"."))</f>
        <v>66.</v>
      </c>
      <c r="S63" s="11" t="str">
        <f>IF(ISBLANK(laps_times[[#This Row],[10]]),"DNF",CONCATENATE(RANK(rounds_cum_time[[#This Row],[10]],rounds_cum_time[10],1),"."))</f>
        <v>66.</v>
      </c>
      <c r="T63" s="11" t="str">
        <f>IF(ISBLANK(laps_times[[#This Row],[11]]),"DNF",CONCATENATE(RANK(rounds_cum_time[[#This Row],[11]],rounds_cum_time[11],1),"."))</f>
        <v>65.</v>
      </c>
      <c r="U63" s="11" t="str">
        <f>IF(ISBLANK(laps_times[[#This Row],[12]]),"DNF",CONCATENATE(RANK(rounds_cum_time[[#This Row],[12]],rounds_cum_time[12],1),"."))</f>
        <v>65.</v>
      </c>
      <c r="V63" s="11" t="str">
        <f>IF(ISBLANK(laps_times[[#This Row],[13]]),"DNF",CONCATENATE(RANK(rounds_cum_time[[#This Row],[13]],rounds_cum_time[13],1),"."))</f>
        <v>65.</v>
      </c>
      <c r="W63" s="11" t="str">
        <f>IF(ISBLANK(laps_times[[#This Row],[14]]),"DNF",CONCATENATE(RANK(rounds_cum_time[[#This Row],[14]],rounds_cum_time[14],1),"."))</f>
        <v>66.</v>
      </c>
      <c r="X63" s="11" t="str">
        <f>IF(ISBLANK(laps_times[[#This Row],[15]]),"DNF",CONCATENATE(RANK(rounds_cum_time[[#This Row],[15]],rounds_cum_time[15],1),"."))</f>
        <v>66.</v>
      </c>
      <c r="Y63" s="11" t="str">
        <f>IF(ISBLANK(laps_times[[#This Row],[16]]),"DNF",CONCATENATE(RANK(rounds_cum_time[[#This Row],[16]],rounds_cum_time[16],1),"."))</f>
        <v>66.</v>
      </c>
      <c r="Z63" s="11" t="str">
        <f>IF(ISBLANK(laps_times[[#This Row],[17]]),"DNF",CONCATENATE(RANK(rounds_cum_time[[#This Row],[17]],rounds_cum_time[17],1),"."))</f>
        <v>69.</v>
      </c>
      <c r="AA63" s="11" t="str">
        <f>IF(ISBLANK(laps_times[[#This Row],[18]]),"DNF",CONCATENATE(RANK(rounds_cum_time[[#This Row],[18]],rounds_cum_time[18],1),"."))</f>
        <v>69.</v>
      </c>
      <c r="AB63" s="11" t="str">
        <f>IF(ISBLANK(laps_times[[#This Row],[19]]),"DNF",CONCATENATE(RANK(rounds_cum_time[[#This Row],[19]],rounds_cum_time[19],1),"."))</f>
        <v>70.</v>
      </c>
      <c r="AC63" s="11" t="str">
        <f>IF(ISBLANK(laps_times[[#This Row],[20]]),"DNF",CONCATENATE(RANK(rounds_cum_time[[#This Row],[20]],rounds_cum_time[20],1),"."))</f>
        <v>69.</v>
      </c>
      <c r="AD63" s="11" t="str">
        <f>IF(ISBLANK(laps_times[[#This Row],[21]]),"DNF",CONCATENATE(RANK(rounds_cum_time[[#This Row],[21]],rounds_cum_time[21],1),"."))</f>
        <v>69.</v>
      </c>
      <c r="AE63" s="11" t="str">
        <f>IF(ISBLANK(laps_times[[#This Row],[22]]),"DNF",CONCATENATE(RANK(rounds_cum_time[[#This Row],[22]],rounds_cum_time[22],1),"."))</f>
        <v>68.</v>
      </c>
      <c r="AF63" s="11" t="str">
        <f>IF(ISBLANK(laps_times[[#This Row],[23]]),"DNF",CONCATENATE(RANK(rounds_cum_time[[#This Row],[23]],rounds_cum_time[23],1),"."))</f>
        <v>67.</v>
      </c>
      <c r="AG63" s="11" t="str">
        <f>IF(ISBLANK(laps_times[[#This Row],[24]]),"DNF",CONCATENATE(RANK(rounds_cum_time[[#This Row],[24]],rounds_cum_time[24],1),"."))</f>
        <v>69.</v>
      </c>
      <c r="AH63" s="11" t="str">
        <f>IF(ISBLANK(laps_times[[#This Row],[25]]),"DNF",CONCATENATE(RANK(rounds_cum_time[[#This Row],[25]],rounds_cum_time[25],1),"."))</f>
        <v>68.</v>
      </c>
      <c r="AI63" s="11" t="str">
        <f>IF(ISBLANK(laps_times[[#This Row],[26]]),"DNF",CONCATENATE(RANK(rounds_cum_time[[#This Row],[26]],rounds_cum_time[26],1),"."))</f>
        <v>68.</v>
      </c>
      <c r="AJ63" s="11" t="str">
        <f>IF(ISBLANK(laps_times[[#This Row],[27]]),"DNF",CONCATENATE(RANK(rounds_cum_time[[#This Row],[27]],rounds_cum_time[27],1),"."))</f>
        <v>66.</v>
      </c>
      <c r="AK63" s="11" t="str">
        <f>IF(ISBLANK(laps_times[[#This Row],[28]]),"DNF",CONCATENATE(RANK(rounds_cum_time[[#This Row],[28]],rounds_cum_time[28],1),"."))</f>
        <v>65.</v>
      </c>
      <c r="AL63" s="11" t="str">
        <f>IF(ISBLANK(laps_times[[#This Row],[29]]),"DNF",CONCATENATE(RANK(rounds_cum_time[[#This Row],[29]],rounds_cum_time[29],1),"."))</f>
        <v>65.</v>
      </c>
      <c r="AM63" s="11" t="str">
        <f>IF(ISBLANK(laps_times[[#This Row],[30]]),"DNF",CONCATENATE(RANK(rounds_cum_time[[#This Row],[30]],rounds_cum_time[30],1),"."))</f>
        <v>63.</v>
      </c>
      <c r="AN63" s="11" t="str">
        <f>IF(ISBLANK(laps_times[[#This Row],[31]]),"DNF",CONCATENATE(RANK(rounds_cum_time[[#This Row],[31]],rounds_cum_time[31],1),"."))</f>
        <v>65.</v>
      </c>
      <c r="AO63" s="11" t="str">
        <f>IF(ISBLANK(laps_times[[#This Row],[32]]),"DNF",CONCATENATE(RANK(rounds_cum_time[[#This Row],[32]],rounds_cum_time[32],1),"."))</f>
        <v>62.</v>
      </c>
      <c r="AP63" s="11" t="str">
        <f>IF(ISBLANK(laps_times[[#This Row],[33]]),"DNF",CONCATENATE(RANK(rounds_cum_time[[#This Row],[33]],rounds_cum_time[33],1),"."))</f>
        <v>62.</v>
      </c>
      <c r="AQ63" s="11" t="str">
        <f>IF(ISBLANK(laps_times[[#This Row],[34]]),"DNF",CONCATENATE(RANK(rounds_cum_time[[#This Row],[34]],rounds_cum_time[34],1),"."))</f>
        <v>62.</v>
      </c>
      <c r="AR63" s="11" t="str">
        <f>IF(ISBLANK(laps_times[[#This Row],[35]]),"DNF",CONCATENATE(RANK(rounds_cum_time[[#This Row],[35]],rounds_cum_time[35],1),"."))</f>
        <v>62.</v>
      </c>
      <c r="AS63" s="11" t="str">
        <f>IF(ISBLANK(laps_times[[#This Row],[36]]),"DNF",CONCATENATE(RANK(rounds_cum_time[[#This Row],[36]],rounds_cum_time[36],1),"."))</f>
        <v>62.</v>
      </c>
      <c r="AT63" s="11" t="str">
        <f>IF(ISBLANK(laps_times[[#This Row],[37]]),"DNF",CONCATENATE(RANK(rounds_cum_time[[#This Row],[37]],rounds_cum_time[37],1),"."))</f>
        <v>62.</v>
      </c>
      <c r="AU63" s="11" t="str">
        <f>IF(ISBLANK(laps_times[[#This Row],[38]]),"DNF",CONCATENATE(RANK(rounds_cum_time[[#This Row],[38]],rounds_cum_time[38],1),"."))</f>
        <v>62.</v>
      </c>
      <c r="AV63" s="11" t="str">
        <f>IF(ISBLANK(laps_times[[#This Row],[39]]),"DNF",CONCATENATE(RANK(rounds_cum_time[[#This Row],[39]],rounds_cum_time[39],1),"."))</f>
        <v>62.</v>
      </c>
      <c r="AW63" s="11" t="str">
        <f>IF(ISBLANK(laps_times[[#This Row],[40]]),"DNF",CONCATENATE(RANK(rounds_cum_time[[#This Row],[40]],rounds_cum_time[40],1),"."))</f>
        <v>63.</v>
      </c>
      <c r="AX63" s="11" t="str">
        <f>IF(ISBLANK(laps_times[[#This Row],[41]]),"DNF",CONCATENATE(RANK(rounds_cum_time[[#This Row],[41]],rounds_cum_time[41],1),"."))</f>
        <v>62.</v>
      </c>
      <c r="AY63" s="11" t="str">
        <f>IF(ISBLANK(laps_times[[#This Row],[42]]),"DNF",CONCATENATE(RANK(rounds_cum_time[[#This Row],[42]],rounds_cum_time[42],1),"."))</f>
        <v>62.</v>
      </c>
      <c r="AZ63" s="11" t="str">
        <f>IF(ISBLANK(laps_times[[#This Row],[43]]),"DNF",CONCATENATE(RANK(rounds_cum_time[[#This Row],[43]],rounds_cum_time[43],1),"."))</f>
        <v>61.</v>
      </c>
      <c r="BA63" s="11" t="str">
        <f>IF(ISBLANK(laps_times[[#This Row],[44]]),"DNF",CONCATENATE(RANK(rounds_cum_time[[#This Row],[44]],rounds_cum_time[44],1),"."))</f>
        <v>62.</v>
      </c>
      <c r="BB63" s="11" t="str">
        <f>IF(ISBLANK(laps_times[[#This Row],[45]]),"DNF",CONCATENATE(RANK(rounds_cum_time[[#This Row],[45]],rounds_cum_time[45],1),"."))</f>
        <v>60.</v>
      </c>
      <c r="BC63" s="11" t="str">
        <f>IF(ISBLANK(laps_times[[#This Row],[46]]),"DNF",CONCATENATE(RANK(rounds_cum_time[[#This Row],[46]],rounds_cum_time[46],1),"."))</f>
        <v>60.</v>
      </c>
      <c r="BD63" s="11" t="str">
        <f>IF(ISBLANK(laps_times[[#This Row],[47]]),"DNF",CONCATENATE(RANK(rounds_cum_time[[#This Row],[47]],rounds_cum_time[47],1),"."))</f>
        <v>60.</v>
      </c>
      <c r="BE63" s="11" t="str">
        <f>IF(ISBLANK(laps_times[[#This Row],[48]]),"DNF",CONCATENATE(RANK(rounds_cum_time[[#This Row],[48]],rounds_cum_time[48],1),"."))</f>
        <v>61.</v>
      </c>
      <c r="BF63" s="11" t="str">
        <f>IF(ISBLANK(laps_times[[#This Row],[49]]),"DNF",CONCATENATE(RANK(rounds_cum_time[[#This Row],[49]],rounds_cum_time[49],1),"."))</f>
        <v>61.</v>
      </c>
      <c r="BG63" s="11" t="str">
        <f>IF(ISBLANK(laps_times[[#This Row],[50]]),"DNF",CONCATENATE(RANK(rounds_cum_time[[#This Row],[50]],rounds_cum_time[50],1),"."))</f>
        <v>61.</v>
      </c>
      <c r="BH63" s="11" t="str">
        <f>IF(ISBLANK(laps_times[[#This Row],[51]]),"DNF",CONCATENATE(RANK(rounds_cum_time[[#This Row],[51]],rounds_cum_time[51],1),"."))</f>
        <v>61.</v>
      </c>
      <c r="BI63" s="11" t="str">
        <f>IF(ISBLANK(laps_times[[#This Row],[52]]),"DNF",CONCATENATE(RANK(rounds_cum_time[[#This Row],[52]],rounds_cum_time[52],1),"."))</f>
        <v>61.</v>
      </c>
      <c r="BJ63" s="11" t="str">
        <f>IF(ISBLANK(laps_times[[#This Row],[53]]),"DNF",CONCATENATE(RANK(rounds_cum_time[[#This Row],[53]],rounds_cum_time[53],1),"."))</f>
        <v>61.</v>
      </c>
      <c r="BK63" s="11" t="str">
        <f>IF(ISBLANK(laps_times[[#This Row],[54]]),"DNF",CONCATENATE(RANK(rounds_cum_time[[#This Row],[54]],rounds_cum_time[54],1),"."))</f>
        <v>61.</v>
      </c>
      <c r="BL63" s="11" t="str">
        <f>IF(ISBLANK(laps_times[[#This Row],[55]]),"DNF",CONCATENATE(RANK(rounds_cum_time[[#This Row],[55]],rounds_cum_time[55],1),"."))</f>
        <v>61.</v>
      </c>
      <c r="BM63" s="11" t="str">
        <f>IF(ISBLANK(laps_times[[#This Row],[56]]),"DNF",CONCATENATE(RANK(rounds_cum_time[[#This Row],[56]],rounds_cum_time[56],1),"."))</f>
        <v>61.</v>
      </c>
      <c r="BN63" s="11" t="str">
        <f>IF(ISBLANK(laps_times[[#This Row],[57]]),"DNF",CONCATENATE(RANK(rounds_cum_time[[#This Row],[57]],rounds_cum_time[57],1),"."))</f>
        <v>62.</v>
      </c>
      <c r="BO63" s="11" t="str">
        <f>IF(ISBLANK(laps_times[[#This Row],[58]]),"DNF",CONCATENATE(RANK(rounds_cum_time[[#This Row],[58]],rounds_cum_time[58],1),"."))</f>
        <v>62.</v>
      </c>
      <c r="BP63" s="11" t="str">
        <f>IF(ISBLANK(laps_times[[#This Row],[59]]),"DNF",CONCATENATE(RANK(rounds_cum_time[[#This Row],[59]],rounds_cum_time[59],1),"."))</f>
        <v>62.</v>
      </c>
      <c r="BQ63" s="11" t="str">
        <f>IF(ISBLANK(laps_times[[#This Row],[60]]),"DNF",CONCATENATE(RANK(rounds_cum_time[[#This Row],[60]],rounds_cum_time[60],1),"."))</f>
        <v>61.</v>
      </c>
      <c r="BR63" s="11" t="str">
        <f>IF(ISBLANK(laps_times[[#This Row],[61]]),"DNF",CONCATENATE(RANK(rounds_cum_time[[#This Row],[61]],rounds_cum_time[61],1),"."))</f>
        <v>60.</v>
      </c>
      <c r="BS63" s="11" t="str">
        <f>IF(ISBLANK(laps_times[[#This Row],[62]]),"DNF",CONCATENATE(RANK(rounds_cum_time[[#This Row],[62]],rounds_cum_time[62],1),"."))</f>
        <v>59.</v>
      </c>
      <c r="BT63" s="11" t="str">
        <f>IF(ISBLANK(laps_times[[#This Row],[63]]),"DNF",CONCATENATE(RANK(rounds_cum_time[[#This Row],[63]],rounds_cum_time[63],1),"."))</f>
        <v>58.</v>
      </c>
    </row>
    <row r="64" spans="2:72" x14ac:dyDescent="0.2">
      <c r="B64" s="5">
        <v>59</v>
      </c>
      <c r="C64" s="20">
        <v>96</v>
      </c>
      <c r="D64" s="1" t="s">
        <v>107</v>
      </c>
      <c r="E64" s="3">
        <v>1972</v>
      </c>
      <c r="F64" s="3" t="s">
        <v>1</v>
      </c>
      <c r="G64" s="3">
        <v>23</v>
      </c>
      <c r="H64" s="1" t="s">
        <v>108</v>
      </c>
      <c r="I64" s="7">
        <v>0.15121261574074074</v>
      </c>
      <c r="J64" s="11" t="str">
        <f>IF(ISBLANK(laps_times[[#This Row],[1]]),"DNF",CONCATENATE(RANK(rounds_cum_time[[#This Row],[1]],rounds_cum_time[1],1),"."))</f>
        <v>42.</v>
      </c>
      <c r="K64" s="11" t="str">
        <f>IF(ISBLANK(laps_times[[#This Row],[2]]),"DNF",CONCATENATE(RANK(rounds_cum_time[[#This Row],[2]],rounds_cum_time[2],1),"."))</f>
        <v>35.</v>
      </c>
      <c r="L64" s="11" t="str">
        <f>IF(ISBLANK(laps_times[[#This Row],[3]]),"DNF",CONCATENATE(RANK(rounds_cum_time[[#This Row],[3]],rounds_cum_time[3],1),"."))</f>
        <v>35.</v>
      </c>
      <c r="M64" s="11" t="str">
        <f>IF(ISBLANK(laps_times[[#This Row],[4]]),"DNF",CONCATENATE(RANK(rounds_cum_time[[#This Row],[4]],rounds_cum_time[4],1),"."))</f>
        <v>34.</v>
      </c>
      <c r="N64" s="11" t="str">
        <f>IF(ISBLANK(laps_times[[#This Row],[5]]),"DNF",CONCATENATE(RANK(rounds_cum_time[[#This Row],[5]],rounds_cum_time[5],1),"."))</f>
        <v>35.</v>
      </c>
      <c r="O64" s="11" t="str">
        <f>IF(ISBLANK(laps_times[[#This Row],[6]]),"DNF",CONCATENATE(RANK(rounds_cum_time[[#This Row],[6]],rounds_cum_time[6],1),"."))</f>
        <v>31.</v>
      </c>
      <c r="P64" s="11" t="str">
        <f>IF(ISBLANK(laps_times[[#This Row],[7]]),"DNF",CONCATENATE(RANK(rounds_cum_time[[#This Row],[7]],rounds_cum_time[7],1),"."))</f>
        <v>32.</v>
      </c>
      <c r="Q64" s="11" t="str">
        <f>IF(ISBLANK(laps_times[[#This Row],[8]]),"DNF",CONCATENATE(RANK(rounds_cum_time[[#This Row],[8]],rounds_cum_time[8],1),"."))</f>
        <v>35.</v>
      </c>
      <c r="R64" s="11" t="str">
        <f>IF(ISBLANK(laps_times[[#This Row],[9]]),"DNF",CONCATENATE(RANK(rounds_cum_time[[#This Row],[9]],rounds_cum_time[9],1),"."))</f>
        <v>34.</v>
      </c>
      <c r="S64" s="11" t="str">
        <f>IF(ISBLANK(laps_times[[#This Row],[10]]),"DNF",CONCATENATE(RANK(rounds_cum_time[[#This Row],[10]],rounds_cum_time[10],1),"."))</f>
        <v>31.</v>
      </c>
      <c r="T64" s="11" t="str">
        <f>IF(ISBLANK(laps_times[[#This Row],[11]]),"DNF",CONCATENATE(RANK(rounds_cum_time[[#This Row],[11]],rounds_cum_time[11],1),"."))</f>
        <v>29.</v>
      </c>
      <c r="U64" s="11" t="str">
        <f>IF(ISBLANK(laps_times[[#This Row],[12]]),"DNF",CONCATENATE(RANK(rounds_cum_time[[#This Row],[12]],rounds_cum_time[12],1),"."))</f>
        <v>28.</v>
      </c>
      <c r="V64" s="11" t="str">
        <f>IF(ISBLANK(laps_times[[#This Row],[13]]),"DNF",CONCATENATE(RANK(rounds_cum_time[[#This Row],[13]],rounds_cum_time[13],1),"."))</f>
        <v>29.</v>
      </c>
      <c r="W64" s="11" t="str">
        <f>IF(ISBLANK(laps_times[[#This Row],[14]]),"DNF",CONCATENATE(RANK(rounds_cum_time[[#This Row],[14]],rounds_cum_time[14],1),"."))</f>
        <v>29.</v>
      </c>
      <c r="X64" s="11" t="str">
        <f>IF(ISBLANK(laps_times[[#This Row],[15]]),"DNF",CONCATENATE(RANK(rounds_cum_time[[#This Row],[15]],rounds_cum_time[15],1),"."))</f>
        <v>29.</v>
      </c>
      <c r="Y64" s="11" t="str">
        <f>IF(ISBLANK(laps_times[[#This Row],[16]]),"DNF",CONCATENATE(RANK(rounds_cum_time[[#This Row],[16]],rounds_cum_time[16],1),"."))</f>
        <v>32.</v>
      </c>
      <c r="Z64" s="11" t="str">
        <f>IF(ISBLANK(laps_times[[#This Row],[17]]),"DNF",CONCATENATE(RANK(rounds_cum_time[[#This Row],[17]],rounds_cum_time[17],1),"."))</f>
        <v>32.</v>
      </c>
      <c r="AA64" s="11" t="str">
        <f>IF(ISBLANK(laps_times[[#This Row],[18]]),"DNF",CONCATENATE(RANK(rounds_cum_time[[#This Row],[18]],rounds_cum_time[18],1),"."))</f>
        <v>31.</v>
      </c>
      <c r="AB64" s="11" t="str">
        <f>IF(ISBLANK(laps_times[[#This Row],[19]]),"DNF",CONCATENATE(RANK(rounds_cum_time[[#This Row],[19]],rounds_cum_time[19],1),"."))</f>
        <v>32.</v>
      </c>
      <c r="AC64" s="11" t="str">
        <f>IF(ISBLANK(laps_times[[#This Row],[20]]),"DNF",CONCATENATE(RANK(rounds_cum_time[[#This Row],[20]],rounds_cum_time[20],1),"."))</f>
        <v>32.</v>
      </c>
      <c r="AD64" s="11" t="str">
        <f>IF(ISBLANK(laps_times[[#This Row],[21]]),"DNF",CONCATENATE(RANK(rounds_cum_time[[#This Row],[21]],rounds_cum_time[21],1),"."))</f>
        <v>33.</v>
      </c>
      <c r="AE64" s="11" t="str">
        <f>IF(ISBLANK(laps_times[[#This Row],[22]]),"DNF",CONCATENATE(RANK(rounds_cum_time[[#This Row],[22]],rounds_cum_time[22],1),"."))</f>
        <v>33.</v>
      </c>
      <c r="AF64" s="11" t="str">
        <f>IF(ISBLANK(laps_times[[#This Row],[23]]),"DNF",CONCATENATE(RANK(rounds_cum_time[[#This Row],[23]],rounds_cum_time[23],1),"."))</f>
        <v>32.</v>
      </c>
      <c r="AG64" s="11" t="str">
        <f>IF(ISBLANK(laps_times[[#This Row],[24]]),"DNF",CONCATENATE(RANK(rounds_cum_time[[#This Row],[24]],rounds_cum_time[24],1),"."))</f>
        <v>33.</v>
      </c>
      <c r="AH64" s="11" t="str">
        <f>IF(ISBLANK(laps_times[[#This Row],[25]]),"DNF",CONCATENATE(RANK(rounds_cum_time[[#This Row],[25]],rounds_cum_time[25],1),"."))</f>
        <v>33.</v>
      </c>
      <c r="AI64" s="11" t="str">
        <f>IF(ISBLANK(laps_times[[#This Row],[26]]),"DNF",CONCATENATE(RANK(rounds_cum_time[[#This Row],[26]],rounds_cum_time[26],1),"."))</f>
        <v>33.</v>
      </c>
      <c r="AJ64" s="11" t="str">
        <f>IF(ISBLANK(laps_times[[#This Row],[27]]),"DNF",CONCATENATE(RANK(rounds_cum_time[[#This Row],[27]],rounds_cum_time[27],1),"."))</f>
        <v>33.</v>
      </c>
      <c r="AK64" s="11" t="str">
        <f>IF(ISBLANK(laps_times[[#This Row],[28]]),"DNF",CONCATENATE(RANK(rounds_cum_time[[#This Row],[28]],rounds_cum_time[28],1),"."))</f>
        <v>34.</v>
      </c>
      <c r="AL64" s="11" t="str">
        <f>IF(ISBLANK(laps_times[[#This Row],[29]]),"DNF",CONCATENATE(RANK(rounds_cum_time[[#This Row],[29]],rounds_cum_time[29],1),"."))</f>
        <v>34.</v>
      </c>
      <c r="AM64" s="11" t="str">
        <f>IF(ISBLANK(laps_times[[#This Row],[30]]),"DNF",CONCATENATE(RANK(rounds_cum_time[[#This Row],[30]],rounds_cum_time[30],1),"."))</f>
        <v>35.</v>
      </c>
      <c r="AN64" s="11" t="str">
        <f>IF(ISBLANK(laps_times[[#This Row],[31]]),"DNF",CONCATENATE(RANK(rounds_cum_time[[#This Row],[31]],rounds_cum_time[31],1),"."))</f>
        <v>35.</v>
      </c>
      <c r="AO64" s="11" t="str">
        <f>IF(ISBLANK(laps_times[[#This Row],[32]]),"DNF",CONCATENATE(RANK(rounds_cum_time[[#This Row],[32]],rounds_cum_time[32],1),"."))</f>
        <v>35.</v>
      </c>
      <c r="AP64" s="11" t="str">
        <f>IF(ISBLANK(laps_times[[#This Row],[33]]),"DNF",CONCATENATE(RANK(rounds_cum_time[[#This Row],[33]],rounds_cum_time[33],1),"."))</f>
        <v>36.</v>
      </c>
      <c r="AQ64" s="11" t="str">
        <f>IF(ISBLANK(laps_times[[#This Row],[34]]),"DNF",CONCATENATE(RANK(rounds_cum_time[[#This Row],[34]],rounds_cum_time[34],1),"."))</f>
        <v>40.</v>
      </c>
      <c r="AR64" s="11" t="str">
        <f>IF(ISBLANK(laps_times[[#This Row],[35]]),"DNF",CONCATENATE(RANK(rounds_cum_time[[#This Row],[35]],rounds_cum_time[35],1),"."))</f>
        <v>40.</v>
      </c>
      <c r="AS64" s="11" t="str">
        <f>IF(ISBLANK(laps_times[[#This Row],[36]]),"DNF",CONCATENATE(RANK(rounds_cum_time[[#This Row],[36]],rounds_cum_time[36],1),"."))</f>
        <v>40.</v>
      </c>
      <c r="AT64" s="11" t="str">
        <f>IF(ISBLANK(laps_times[[#This Row],[37]]),"DNF",CONCATENATE(RANK(rounds_cum_time[[#This Row],[37]],rounds_cum_time[37],1),"."))</f>
        <v>40.</v>
      </c>
      <c r="AU64" s="11" t="str">
        <f>IF(ISBLANK(laps_times[[#This Row],[38]]),"DNF",CONCATENATE(RANK(rounds_cum_time[[#This Row],[38]],rounds_cum_time[38],1),"."))</f>
        <v>40.</v>
      </c>
      <c r="AV64" s="11" t="str">
        <f>IF(ISBLANK(laps_times[[#This Row],[39]]),"DNF",CONCATENATE(RANK(rounds_cum_time[[#This Row],[39]],rounds_cum_time[39],1),"."))</f>
        <v>40.</v>
      </c>
      <c r="AW64" s="11" t="str">
        <f>IF(ISBLANK(laps_times[[#This Row],[40]]),"DNF",CONCATENATE(RANK(rounds_cum_time[[#This Row],[40]],rounds_cum_time[40],1),"."))</f>
        <v>41.</v>
      </c>
      <c r="AX64" s="11" t="str">
        <f>IF(ISBLANK(laps_times[[#This Row],[41]]),"DNF",CONCATENATE(RANK(rounds_cum_time[[#This Row],[41]],rounds_cum_time[41],1),"."))</f>
        <v>41.</v>
      </c>
      <c r="AY64" s="11" t="str">
        <f>IF(ISBLANK(laps_times[[#This Row],[42]]),"DNF",CONCATENATE(RANK(rounds_cum_time[[#This Row],[42]],rounds_cum_time[42],1),"."))</f>
        <v>41.</v>
      </c>
      <c r="AZ64" s="11" t="str">
        <f>IF(ISBLANK(laps_times[[#This Row],[43]]),"DNF",CONCATENATE(RANK(rounds_cum_time[[#This Row],[43]],rounds_cum_time[43],1),"."))</f>
        <v>42.</v>
      </c>
      <c r="BA64" s="11" t="str">
        <f>IF(ISBLANK(laps_times[[#This Row],[44]]),"DNF",CONCATENATE(RANK(rounds_cum_time[[#This Row],[44]],rounds_cum_time[44],1),"."))</f>
        <v>42.</v>
      </c>
      <c r="BB64" s="11" t="str">
        <f>IF(ISBLANK(laps_times[[#This Row],[45]]),"DNF",CONCATENATE(RANK(rounds_cum_time[[#This Row],[45]],rounds_cum_time[45],1),"."))</f>
        <v>42.</v>
      </c>
      <c r="BC64" s="11" t="str">
        <f>IF(ISBLANK(laps_times[[#This Row],[46]]),"DNF",CONCATENATE(RANK(rounds_cum_time[[#This Row],[46]],rounds_cum_time[46],1),"."))</f>
        <v>43.</v>
      </c>
      <c r="BD64" s="11" t="str">
        <f>IF(ISBLANK(laps_times[[#This Row],[47]]),"DNF",CONCATENATE(RANK(rounds_cum_time[[#This Row],[47]],rounds_cum_time[47],1),"."))</f>
        <v>43.</v>
      </c>
      <c r="BE64" s="11" t="str">
        <f>IF(ISBLANK(laps_times[[#This Row],[48]]),"DNF",CONCATENATE(RANK(rounds_cum_time[[#This Row],[48]],rounds_cum_time[48],1),"."))</f>
        <v>44.</v>
      </c>
      <c r="BF64" s="11" t="str">
        <f>IF(ISBLANK(laps_times[[#This Row],[49]]),"DNF",CONCATENATE(RANK(rounds_cum_time[[#This Row],[49]],rounds_cum_time[49],1),"."))</f>
        <v>45.</v>
      </c>
      <c r="BG64" s="11" t="str">
        <f>IF(ISBLANK(laps_times[[#This Row],[50]]),"DNF",CONCATENATE(RANK(rounds_cum_time[[#This Row],[50]],rounds_cum_time[50],1),"."))</f>
        <v>45.</v>
      </c>
      <c r="BH64" s="11" t="str">
        <f>IF(ISBLANK(laps_times[[#This Row],[51]]),"DNF",CONCATENATE(RANK(rounds_cum_time[[#This Row],[51]],rounds_cum_time[51],1),"."))</f>
        <v>45.</v>
      </c>
      <c r="BI64" s="11" t="str">
        <f>IF(ISBLANK(laps_times[[#This Row],[52]]),"DNF",CONCATENATE(RANK(rounds_cum_time[[#This Row],[52]],rounds_cum_time[52],1),"."))</f>
        <v>46.</v>
      </c>
      <c r="BJ64" s="11" t="str">
        <f>IF(ISBLANK(laps_times[[#This Row],[53]]),"DNF",CONCATENATE(RANK(rounds_cum_time[[#This Row],[53]],rounds_cum_time[53],1),"."))</f>
        <v>46.</v>
      </c>
      <c r="BK64" s="11" t="str">
        <f>IF(ISBLANK(laps_times[[#This Row],[54]]),"DNF",CONCATENATE(RANK(rounds_cum_time[[#This Row],[54]],rounds_cum_time[54],1),"."))</f>
        <v>46.</v>
      </c>
      <c r="BL64" s="11" t="str">
        <f>IF(ISBLANK(laps_times[[#This Row],[55]]),"DNF",CONCATENATE(RANK(rounds_cum_time[[#This Row],[55]],rounds_cum_time[55],1),"."))</f>
        <v>47.</v>
      </c>
      <c r="BM64" s="11" t="str">
        <f>IF(ISBLANK(laps_times[[#This Row],[56]]),"DNF",CONCATENATE(RANK(rounds_cum_time[[#This Row],[56]],rounds_cum_time[56],1),"."))</f>
        <v>48.</v>
      </c>
      <c r="BN64" s="11" t="str">
        <f>IF(ISBLANK(laps_times[[#This Row],[57]]),"DNF",CONCATENATE(RANK(rounds_cum_time[[#This Row],[57]],rounds_cum_time[57],1),"."))</f>
        <v>51.</v>
      </c>
      <c r="BO64" s="11" t="str">
        <f>IF(ISBLANK(laps_times[[#This Row],[58]]),"DNF",CONCATENATE(RANK(rounds_cum_time[[#This Row],[58]],rounds_cum_time[58],1),"."))</f>
        <v>52.</v>
      </c>
      <c r="BP64" s="11" t="str">
        <f>IF(ISBLANK(laps_times[[#This Row],[59]]),"DNF",CONCATENATE(RANK(rounds_cum_time[[#This Row],[59]],rounds_cum_time[59],1),"."))</f>
        <v>55.</v>
      </c>
      <c r="BQ64" s="11" t="str">
        <f>IF(ISBLANK(laps_times[[#This Row],[60]]),"DNF",CONCATENATE(RANK(rounds_cum_time[[#This Row],[60]],rounds_cum_time[60],1),"."))</f>
        <v>55.</v>
      </c>
      <c r="BR64" s="11" t="str">
        <f>IF(ISBLANK(laps_times[[#This Row],[61]]),"DNF",CONCATENATE(RANK(rounds_cum_time[[#This Row],[61]],rounds_cum_time[61],1),"."))</f>
        <v>58.</v>
      </c>
      <c r="BS64" s="11" t="str">
        <f>IF(ISBLANK(laps_times[[#This Row],[62]]),"DNF",CONCATENATE(RANK(rounds_cum_time[[#This Row],[62]],rounds_cum_time[62],1),"."))</f>
        <v>58.</v>
      </c>
      <c r="BT64" s="11" t="str">
        <f>IF(ISBLANK(laps_times[[#This Row],[63]]),"DNF",CONCATENATE(RANK(rounds_cum_time[[#This Row],[63]],rounds_cum_time[63],1),"."))</f>
        <v>59.</v>
      </c>
    </row>
    <row r="65" spans="2:72" x14ac:dyDescent="0.2">
      <c r="B65" s="5">
        <v>60</v>
      </c>
      <c r="C65" s="20">
        <v>5</v>
      </c>
      <c r="D65" s="1" t="s">
        <v>109</v>
      </c>
      <c r="E65" s="3">
        <v>1950</v>
      </c>
      <c r="F65" s="3" t="s">
        <v>64</v>
      </c>
      <c r="G65" s="3">
        <v>3</v>
      </c>
      <c r="H65" s="1" t="s">
        <v>110</v>
      </c>
      <c r="I65" s="7">
        <v>0.15130439814814814</v>
      </c>
      <c r="J65" s="11" t="str">
        <f>IF(ISBLANK(laps_times[[#This Row],[1]]),"DNF",CONCATENATE(RANK(rounds_cum_time[[#This Row],[1]],rounds_cum_time[1],1),"."))</f>
        <v>52.</v>
      </c>
      <c r="K65" s="11" t="str">
        <f>IF(ISBLANK(laps_times[[#This Row],[2]]),"DNF",CONCATENATE(RANK(rounds_cum_time[[#This Row],[2]],rounds_cum_time[2],1),"."))</f>
        <v>54.</v>
      </c>
      <c r="L65" s="11" t="str">
        <f>IF(ISBLANK(laps_times[[#This Row],[3]]),"DNF",CONCATENATE(RANK(rounds_cum_time[[#This Row],[3]],rounds_cum_time[3],1),"."))</f>
        <v>54.</v>
      </c>
      <c r="M65" s="11" t="str">
        <f>IF(ISBLANK(laps_times[[#This Row],[4]]),"DNF",CONCATENATE(RANK(rounds_cum_time[[#This Row],[4]],rounds_cum_time[4],1),"."))</f>
        <v>53.</v>
      </c>
      <c r="N65" s="11" t="str">
        <f>IF(ISBLANK(laps_times[[#This Row],[5]]),"DNF",CONCATENATE(RANK(rounds_cum_time[[#This Row],[5]],rounds_cum_time[5],1),"."))</f>
        <v>54.</v>
      </c>
      <c r="O65" s="11" t="str">
        <f>IF(ISBLANK(laps_times[[#This Row],[6]]),"DNF",CONCATENATE(RANK(rounds_cum_time[[#This Row],[6]],rounds_cum_time[6],1),"."))</f>
        <v>53.</v>
      </c>
      <c r="P65" s="11" t="str">
        <f>IF(ISBLANK(laps_times[[#This Row],[7]]),"DNF",CONCATENATE(RANK(rounds_cum_time[[#This Row],[7]],rounds_cum_time[7],1),"."))</f>
        <v>54.</v>
      </c>
      <c r="Q65" s="11" t="str">
        <f>IF(ISBLANK(laps_times[[#This Row],[8]]),"DNF",CONCATENATE(RANK(rounds_cum_time[[#This Row],[8]],rounds_cum_time[8],1),"."))</f>
        <v>54.</v>
      </c>
      <c r="R65" s="11" t="str">
        <f>IF(ISBLANK(laps_times[[#This Row],[9]]),"DNF",CONCATENATE(RANK(rounds_cum_time[[#This Row],[9]],rounds_cum_time[9],1),"."))</f>
        <v>54.</v>
      </c>
      <c r="S65" s="11" t="str">
        <f>IF(ISBLANK(laps_times[[#This Row],[10]]),"DNF",CONCATENATE(RANK(rounds_cum_time[[#This Row],[10]],rounds_cum_time[10],1),"."))</f>
        <v>54.</v>
      </c>
      <c r="T65" s="11" t="str">
        <f>IF(ISBLANK(laps_times[[#This Row],[11]]),"DNF",CONCATENATE(RANK(rounds_cum_time[[#This Row],[11]],rounds_cum_time[11],1),"."))</f>
        <v>54.</v>
      </c>
      <c r="U65" s="11" t="str">
        <f>IF(ISBLANK(laps_times[[#This Row],[12]]),"DNF",CONCATENATE(RANK(rounds_cum_time[[#This Row],[12]],rounds_cum_time[12],1),"."))</f>
        <v>51.</v>
      </c>
      <c r="V65" s="11" t="str">
        <f>IF(ISBLANK(laps_times[[#This Row],[13]]),"DNF",CONCATENATE(RANK(rounds_cum_time[[#This Row],[13]],rounds_cum_time[13],1),"."))</f>
        <v>52.</v>
      </c>
      <c r="W65" s="11" t="str">
        <f>IF(ISBLANK(laps_times[[#This Row],[14]]),"DNF",CONCATENATE(RANK(rounds_cum_time[[#This Row],[14]],rounds_cum_time[14],1),"."))</f>
        <v>51.</v>
      </c>
      <c r="X65" s="11" t="str">
        <f>IF(ISBLANK(laps_times[[#This Row],[15]]),"DNF",CONCATENATE(RANK(rounds_cum_time[[#This Row],[15]],rounds_cum_time[15],1),"."))</f>
        <v>53.</v>
      </c>
      <c r="Y65" s="11" t="str">
        <f>IF(ISBLANK(laps_times[[#This Row],[16]]),"DNF",CONCATENATE(RANK(rounds_cum_time[[#This Row],[16]],rounds_cum_time[16],1),"."))</f>
        <v>53.</v>
      </c>
      <c r="Z65" s="11" t="str">
        <f>IF(ISBLANK(laps_times[[#This Row],[17]]),"DNF",CONCATENATE(RANK(rounds_cum_time[[#This Row],[17]],rounds_cum_time[17],1),"."))</f>
        <v>53.</v>
      </c>
      <c r="AA65" s="11" t="str">
        <f>IF(ISBLANK(laps_times[[#This Row],[18]]),"DNF",CONCATENATE(RANK(rounds_cum_time[[#This Row],[18]],rounds_cum_time[18],1),"."))</f>
        <v>53.</v>
      </c>
      <c r="AB65" s="11" t="str">
        <f>IF(ISBLANK(laps_times[[#This Row],[19]]),"DNF",CONCATENATE(RANK(rounds_cum_time[[#This Row],[19]],rounds_cum_time[19],1),"."))</f>
        <v>52.</v>
      </c>
      <c r="AC65" s="11" t="str">
        <f>IF(ISBLANK(laps_times[[#This Row],[20]]),"DNF",CONCATENATE(RANK(rounds_cum_time[[#This Row],[20]],rounds_cum_time[20],1),"."))</f>
        <v>52.</v>
      </c>
      <c r="AD65" s="11" t="str">
        <f>IF(ISBLANK(laps_times[[#This Row],[21]]),"DNF",CONCATENATE(RANK(rounds_cum_time[[#This Row],[21]],rounds_cum_time[21],1),"."))</f>
        <v>52.</v>
      </c>
      <c r="AE65" s="11" t="str">
        <f>IF(ISBLANK(laps_times[[#This Row],[22]]),"DNF",CONCATENATE(RANK(rounds_cum_time[[#This Row],[22]],rounds_cum_time[22],1),"."))</f>
        <v>52.</v>
      </c>
      <c r="AF65" s="11" t="str">
        <f>IF(ISBLANK(laps_times[[#This Row],[23]]),"DNF",CONCATENATE(RANK(rounds_cum_time[[#This Row],[23]],rounds_cum_time[23],1),"."))</f>
        <v>52.</v>
      </c>
      <c r="AG65" s="11" t="str">
        <f>IF(ISBLANK(laps_times[[#This Row],[24]]),"DNF",CONCATENATE(RANK(rounds_cum_time[[#This Row],[24]],rounds_cum_time[24],1),"."))</f>
        <v>52.</v>
      </c>
      <c r="AH65" s="11" t="str">
        <f>IF(ISBLANK(laps_times[[#This Row],[25]]),"DNF",CONCATENATE(RANK(rounds_cum_time[[#This Row],[25]],rounds_cum_time[25],1),"."))</f>
        <v>52.</v>
      </c>
      <c r="AI65" s="11" t="str">
        <f>IF(ISBLANK(laps_times[[#This Row],[26]]),"DNF",CONCATENATE(RANK(rounds_cum_time[[#This Row],[26]],rounds_cum_time[26],1),"."))</f>
        <v>51.</v>
      </c>
      <c r="AJ65" s="11" t="str">
        <f>IF(ISBLANK(laps_times[[#This Row],[27]]),"DNF",CONCATENATE(RANK(rounds_cum_time[[#This Row],[27]],rounds_cum_time[27],1),"."))</f>
        <v>51.</v>
      </c>
      <c r="AK65" s="11" t="str">
        <f>IF(ISBLANK(laps_times[[#This Row],[28]]),"DNF",CONCATENATE(RANK(rounds_cum_time[[#This Row],[28]],rounds_cum_time[28],1),"."))</f>
        <v>52.</v>
      </c>
      <c r="AL65" s="11" t="str">
        <f>IF(ISBLANK(laps_times[[#This Row],[29]]),"DNF",CONCATENATE(RANK(rounds_cum_time[[#This Row],[29]],rounds_cum_time[29],1),"."))</f>
        <v>52.</v>
      </c>
      <c r="AM65" s="11" t="str">
        <f>IF(ISBLANK(laps_times[[#This Row],[30]]),"DNF",CONCATENATE(RANK(rounds_cum_time[[#This Row],[30]],rounds_cum_time[30],1),"."))</f>
        <v>53.</v>
      </c>
      <c r="AN65" s="11" t="str">
        <f>IF(ISBLANK(laps_times[[#This Row],[31]]),"DNF",CONCATENATE(RANK(rounds_cum_time[[#This Row],[31]],rounds_cum_time[31],1),"."))</f>
        <v>54.</v>
      </c>
      <c r="AO65" s="11" t="str">
        <f>IF(ISBLANK(laps_times[[#This Row],[32]]),"DNF",CONCATENATE(RANK(rounds_cum_time[[#This Row],[32]],rounds_cum_time[32],1),"."))</f>
        <v>54.</v>
      </c>
      <c r="AP65" s="11" t="str">
        <f>IF(ISBLANK(laps_times[[#This Row],[33]]),"DNF",CONCATENATE(RANK(rounds_cum_time[[#This Row],[33]],rounds_cum_time[33],1),"."))</f>
        <v>55.</v>
      </c>
      <c r="AQ65" s="11" t="str">
        <f>IF(ISBLANK(laps_times[[#This Row],[34]]),"DNF",CONCATENATE(RANK(rounds_cum_time[[#This Row],[34]],rounds_cum_time[34],1),"."))</f>
        <v>56.</v>
      </c>
      <c r="AR65" s="11" t="str">
        <f>IF(ISBLANK(laps_times[[#This Row],[35]]),"DNF",CONCATENATE(RANK(rounds_cum_time[[#This Row],[35]],rounds_cum_time[35],1),"."))</f>
        <v>56.</v>
      </c>
      <c r="AS65" s="11" t="str">
        <f>IF(ISBLANK(laps_times[[#This Row],[36]]),"DNF",CONCATENATE(RANK(rounds_cum_time[[#This Row],[36]],rounds_cum_time[36],1),"."))</f>
        <v>57.</v>
      </c>
      <c r="AT65" s="11" t="str">
        <f>IF(ISBLANK(laps_times[[#This Row],[37]]),"DNF",CONCATENATE(RANK(rounds_cum_time[[#This Row],[37]],rounds_cum_time[37],1),"."))</f>
        <v>57.</v>
      </c>
      <c r="AU65" s="11" t="str">
        <f>IF(ISBLANK(laps_times[[#This Row],[38]]),"DNF",CONCATENATE(RANK(rounds_cum_time[[#This Row],[38]],rounds_cum_time[38],1),"."))</f>
        <v>57.</v>
      </c>
      <c r="AV65" s="11" t="str">
        <f>IF(ISBLANK(laps_times[[#This Row],[39]]),"DNF",CONCATENATE(RANK(rounds_cum_time[[#This Row],[39]],rounds_cum_time[39],1),"."))</f>
        <v>57.</v>
      </c>
      <c r="AW65" s="11" t="str">
        <f>IF(ISBLANK(laps_times[[#This Row],[40]]),"DNF",CONCATENATE(RANK(rounds_cum_time[[#This Row],[40]],rounds_cum_time[40],1),"."))</f>
        <v>56.</v>
      </c>
      <c r="AX65" s="11" t="str">
        <f>IF(ISBLANK(laps_times[[#This Row],[41]]),"DNF",CONCATENATE(RANK(rounds_cum_time[[#This Row],[41]],rounds_cum_time[41],1),"."))</f>
        <v>55.</v>
      </c>
      <c r="AY65" s="11" t="str">
        <f>IF(ISBLANK(laps_times[[#This Row],[42]]),"DNF",CONCATENATE(RANK(rounds_cum_time[[#This Row],[42]],rounds_cum_time[42],1),"."))</f>
        <v>55.</v>
      </c>
      <c r="AZ65" s="11" t="str">
        <f>IF(ISBLANK(laps_times[[#This Row],[43]]),"DNF",CONCATENATE(RANK(rounds_cum_time[[#This Row],[43]],rounds_cum_time[43],1),"."))</f>
        <v>57.</v>
      </c>
      <c r="BA65" s="11" t="str">
        <f>IF(ISBLANK(laps_times[[#This Row],[44]]),"DNF",CONCATENATE(RANK(rounds_cum_time[[#This Row],[44]],rounds_cum_time[44],1),"."))</f>
        <v>57.</v>
      </c>
      <c r="BB65" s="11" t="str">
        <f>IF(ISBLANK(laps_times[[#This Row],[45]]),"DNF",CONCATENATE(RANK(rounds_cum_time[[#This Row],[45]],rounds_cum_time[45],1),"."))</f>
        <v>58.</v>
      </c>
      <c r="BC65" s="11" t="str">
        <f>IF(ISBLANK(laps_times[[#This Row],[46]]),"DNF",CONCATENATE(RANK(rounds_cum_time[[#This Row],[46]],rounds_cum_time[46],1),"."))</f>
        <v>58.</v>
      </c>
      <c r="BD65" s="11" t="str">
        <f>IF(ISBLANK(laps_times[[#This Row],[47]]),"DNF",CONCATENATE(RANK(rounds_cum_time[[#This Row],[47]],rounds_cum_time[47],1),"."))</f>
        <v>58.</v>
      </c>
      <c r="BE65" s="11" t="str">
        <f>IF(ISBLANK(laps_times[[#This Row],[48]]),"DNF",CONCATENATE(RANK(rounds_cum_time[[#This Row],[48]],rounds_cum_time[48],1),"."))</f>
        <v>58.</v>
      </c>
      <c r="BF65" s="11" t="str">
        <f>IF(ISBLANK(laps_times[[#This Row],[49]]),"DNF",CONCATENATE(RANK(rounds_cum_time[[#This Row],[49]],rounds_cum_time[49],1),"."))</f>
        <v>58.</v>
      </c>
      <c r="BG65" s="11" t="str">
        <f>IF(ISBLANK(laps_times[[#This Row],[50]]),"DNF",CONCATENATE(RANK(rounds_cum_time[[#This Row],[50]],rounds_cum_time[50],1),"."))</f>
        <v>59.</v>
      </c>
      <c r="BH65" s="11" t="str">
        <f>IF(ISBLANK(laps_times[[#This Row],[51]]),"DNF",CONCATENATE(RANK(rounds_cum_time[[#This Row],[51]],rounds_cum_time[51],1),"."))</f>
        <v>59.</v>
      </c>
      <c r="BI65" s="11" t="str">
        <f>IF(ISBLANK(laps_times[[#This Row],[52]]),"DNF",CONCATENATE(RANK(rounds_cum_time[[#This Row],[52]],rounds_cum_time[52],1),"."))</f>
        <v>59.</v>
      </c>
      <c r="BJ65" s="11" t="str">
        <f>IF(ISBLANK(laps_times[[#This Row],[53]]),"DNF",CONCATENATE(RANK(rounds_cum_time[[#This Row],[53]],rounds_cum_time[53],1),"."))</f>
        <v>59.</v>
      </c>
      <c r="BK65" s="11" t="str">
        <f>IF(ISBLANK(laps_times[[#This Row],[54]]),"DNF",CONCATENATE(RANK(rounds_cum_time[[#This Row],[54]],rounds_cum_time[54],1),"."))</f>
        <v>60.</v>
      </c>
      <c r="BL65" s="11" t="str">
        <f>IF(ISBLANK(laps_times[[#This Row],[55]]),"DNF",CONCATENATE(RANK(rounds_cum_time[[#This Row],[55]],rounds_cum_time[55],1),"."))</f>
        <v>60.</v>
      </c>
      <c r="BM65" s="11" t="str">
        <f>IF(ISBLANK(laps_times[[#This Row],[56]]),"DNF",CONCATENATE(RANK(rounds_cum_time[[#This Row],[56]],rounds_cum_time[56],1),"."))</f>
        <v>60.</v>
      </c>
      <c r="BN65" s="11" t="str">
        <f>IF(ISBLANK(laps_times[[#This Row],[57]]),"DNF",CONCATENATE(RANK(rounds_cum_time[[#This Row],[57]],rounds_cum_time[57],1),"."))</f>
        <v>60.</v>
      </c>
      <c r="BO65" s="11" t="str">
        <f>IF(ISBLANK(laps_times[[#This Row],[58]]),"DNF",CONCATENATE(RANK(rounds_cum_time[[#This Row],[58]],rounds_cum_time[58],1),"."))</f>
        <v>61.</v>
      </c>
      <c r="BP65" s="11" t="str">
        <f>IF(ISBLANK(laps_times[[#This Row],[59]]),"DNF",CONCATENATE(RANK(rounds_cum_time[[#This Row],[59]],rounds_cum_time[59],1),"."))</f>
        <v>61.</v>
      </c>
      <c r="BQ65" s="11" t="str">
        <f>IF(ISBLANK(laps_times[[#This Row],[60]]),"DNF",CONCATENATE(RANK(rounds_cum_time[[#This Row],[60]],rounds_cum_time[60],1),"."))</f>
        <v>60.</v>
      </c>
      <c r="BR65" s="11" t="str">
        <f>IF(ISBLANK(laps_times[[#This Row],[61]]),"DNF",CONCATENATE(RANK(rounds_cum_time[[#This Row],[61]],rounds_cum_time[61],1),"."))</f>
        <v>61.</v>
      </c>
      <c r="BS65" s="11" t="str">
        <f>IF(ISBLANK(laps_times[[#This Row],[62]]),"DNF",CONCATENATE(RANK(rounds_cum_time[[#This Row],[62]],rounds_cum_time[62],1),"."))</f>
        <v>60.</v>
      </c>
      <c r="BT65" s="11" t="str">
        <f>IF(ISBLANK(laps_times[[#This Row],[63]]),"DNF",CONCATENATE(RANK(rounds_cum_time[[#This Row],[63]],rounds_cum_time[63],1),"."))</f>
        <v>60.</v>
      </c>
    </row>
    <row r="66" spans="2:72" x14ac:dyDescent="0.2">
      <c r="B66" s="5">
        <v>61</v>
      </c>
      <c r="C66" s="20">
        <v>36</v>
      </c>
      <c r="D66" s="1" t="s">
        <v>111</v>
      </c>
      <c r="E66" s="3">
        <v>1975</v>
      </c>
      <c r="F66" s="3" t="s">
        <v>8</v>
      </c>
      <c r="G66" s="3">
        <v>21</v>
      </c>
      <c r="H66" s="1" t="s">
        <v>112</v>
      </c>
      <c r="I66" s="7">
        <v>0.15191273148148149</v>
      </c>
      <c r="J66" s="11" t="str">
        <f>IF(ISBLANK(laps_times[[#This Row],[1]]),"DNF",CONCATENATE(RANK(rounds_cum_time[[#This Row],[1]],rounds_cum_time[1],1),"."))</f>
        <v>35.</v>
      </c>
      <c r="K66" s="11" t="str">
        <f>IF(ISBLANK(laps_times[[#This Row],[2]]),"DNF",CONCATENATE(RANK(rounds_cum_time[[#This Row],[2]],rounds_cum_time[2],1),"."))</f>
        <v>34.</v>
      </c>
      <c r="L66" s="11" t="str">
        <f>IF(ISBLANK(laps_times[[#This Row],[3]]),"DNF",CONCATENATE(RANK(rounds_cum_time[[#This Row],[3]],rounds_cum_time[3],1),"."))</f>
        <v>34.</v>
      </c>
      <c r="M66" s="11" t="str">
        <f>IF(ISBLANK(laps_times[[#This Row],[4]]),"DNF",CONCATENATE(RANK(rounds_cum_time[[#This Row],[4]],rounds_cum_time[4],1),"."))</f>
        <v>37.</v>
      </c>
      <c r="N66" s="11" t="str">
        <f>IF(ISBLANK(laps_times[[#This Row],[5]]),"DNF",CONCATENATE(RANK(rounds_cum_time[[#This Row],[5]],rounds_cum_time[5],1),"."))</f>
        <v>37.</v>
      </c>
      <c r="O66" s="11" t="str">
        <f>IF(ISBLANK(laps_times[[#This Row],[6]]),"DNF",CONCATENATE(RANK(rounds_cum_time[[#This Row],[6]],rounds_cum_time[6],1),"."))</f>
        <v>37.</v>
      </c>
      <c r="P66" s="11" t="str">
        <f>IF(ISBLANK(laps_times[[#This Row],[7]]),"DNF",CONCATENATE(RANK(rounds_cum_time[[#This Row],[7]],rounds_cum_time[7],1),"."))</f>
        <v>37.</v>
      </c>
      <c r="Q66" s="11" t="str">
        <f>IF(ISBLANK(laps_times[[#This Row],[8]]),"DNF",CONCATENATE(RANK(rounds_cum_time[[#This Row],[8]],rounds_cum_time[8],1),"."))</f>
        <v>38.</v>
      </c>
      <c r="R66" s="11" t="str">
        <f>IF(ISBLANK(laps_times[[#This Row],[9]]),"DNF",CONCATENATE(RANK(rounds_cum_time[[#This Row],[9]],rounds_cum_time[9],1),"."))</f>
        <v>38.</v>
      </c>
      <c r="S66" s="11" t="str">
        <f>IF(ISBLANK(laps_times[[#This Row],[10]]),"DNF",CONCATENATE(RANK(rounds_cum_time[[#This Row],[10]],rounds_cum_time[10],1),"."))</f>
        <v>38.</v>
      </c>
      <c r="T66" s="11" t="str">
        <f>IF(ISBLANK(laps_times[[#This Row],[11]]),"DNF",CONCATENATE(RANK(rounds_cum_time[[#This Row],[11]],rounds_cum_time[11],1),"."))</f>
        <v>37.</v>
      </c>
      <c r="U66" s="11" t="str">
        <f>IF(ISBLANK(laps_times[[#This Row],[12]]),"DNF",CONCATENATE(RANK(rounds_cum_time[[#This Row],[12]],rounds_cum_time[12],1),"."))</f>
        <v>36.</v>
      </c>
      <c r="V66" s="11" t="str">
        <f>IF(ISBLANK(laps_times[[#This Row],[13]]),"DNF",CONCATENATE(RANK(rounds_cum_time[[#This Row],[13]],rounds_cum_time[13],1),"."))</f>
        <v>36.</v>
      </c>
      <c r="W66" s="11" t="str">
        <f>IF(ISBLANK(laps_times[[#This Row],[14]]),"DNF",CONCATENATE(RANK(rounds_cum_time[[#This Row],[14]],rounds_cum_time[14],1),"."))</f>
        <v>37.</v>
      </c>
      <c r="X66" s="11" t="str">
        <f>IF(ISBLANK(laps_times[[#This Row],[15]]),"DNF",CONCATENATE(RANK(rounds_cum_time[[#This Row],[15]],rounds_cum_time[15],1),"."))</f>
        <v>37.</v>
      </c>
      <c r="Y66" s="11" t="str">
        <f>IF(ISBLANK(laps_times[[#This Row],[16]]),"DNF",CONCATENATE(RANK(rounds_cum_time[[#This Row],[16]],rounds_cum_time[16],1),"."))</f>
        <v>38.</v>
      </c>
      <c r="Z66" s="11" t="str">
        <f>IF(ISBLANK(laps_times[[#This Row],[17]]),"DNF",CONCATENATE(RANK(rounds_cum_time[[#This Row],[17]],rounds_cum_time[17],1),"."))</f>
        <v>38.</v>
      </c>
      <c r="AA66" s="11" t="str">
        <f>IF(ISBLANK(laps_times[[#This Row],[18]]),"DNF",CONCATENATE(RANK(rounds_cum_time[[#This Row],[18]],rounds_cum_time[18],1),"."))</f>
        <v>38.</v>
      </c>
      <c r="AB66" s="11" t="str">
        <f>IF(ISBLANK(laps_times[[#This Row],[19]]),"DNF",CONCATENATE(RANK(rounds_cum_time[[#This Row],[19]],rounds_cum_time[19],1),"."))</f>
        <v>38.</v>
      </c>
      <c r="AC66" s="11" t="str">
        <f>IF(ISBLANK(laps_times[[#This Row],[20]]),"DNF",CONCATENATE(RANK(rounds_cum_time[[#This Row],[20]],rounds_cum_time[20],1),"."))</f>
        <v>38.</v>
      </c>
      <c r="AD66" s="11" t="str">
        <f>IF(ISBLANK(laps_times[[#This Row],[21]]),"DNF",CONCATENATE(RANK(rounds_cum_time[[#This Row],[21]],rounds_cum_time[21],1),"."))</f>
        <v>35.</v>
      </c>
      <c r="AE66" s="11" t="str">
        <f>IF(ISBLANK(laps_times[[#This Row],[22]]),"DNF",CONCATENATE(RANK(rounds_cum_time[[#This Row],[22]],rounds_cum_time[22],1),"."))</f>
        <v>35.</v>
      </c>
      <c r="AF66" s="11" t="str">
        <f>IF(ISBLANK(laps_times[[#This Row],[23]]),"DNF",CONCATENATE(RANK(rounds_cum_time[[#This Row],[23]],rounds_cum_time[23],1),"."))</f>
        <v>34.</v>
      </c>
      <c r="AG66" s="11" t="str">
        <f>IF(ISBLANK(laps_times[[#This Row],[24]]),"DNF",CONCATENATE(RANK(rounds_cum_time[[#This Row],[24]],rounds_cum_time[24],1),"."))</f>
        <v>32.</v>
      </c>
      <c r="AH66" s="11" t="str">
        <f>IF(ISBLANK(laps_times[[#This Row],[25]]),"DNF",CONCATENATE(RANK(rounds_cum_time[[#This Row],[25]],rounds_cum_time[25],1),"."))</f>
        <v>32.</v>
      </c>
      <c r="AI66" s="11" t="str">
        <f>IF(ISBLANK(laps_times[[#This Row],[26]]),"DNF",CONCATENATE(RANK(rounds_cum_time[[#This Row],[26]],rounds_cum_time[26],1),"."))</f>
        <v>32.</v>
      </c>
      <c r="AJ66" s="11" t="str">
        <f>IF(ISBLANK(laps_times[[#This Row],[27]]),"DNF",CONCATENATE(RANK(rounds_cum_time[[#This Row],[27]],rounds_cum_time[27],1),"."))</f>
        <v>32.</v>
      </c>
      <c r="AK66" s="11" t="str">
        <f>IF(ISBLANK(laps_times[[#This Row],[28]]),"DNF",CONCATENATE(RANK(rounds_cum_time[[#This Row],[28]],rounds_cum_time[28],1),"."))</f>
        <v>32.</v>
      </c>
      <c r="AL66" s="11" t="str">
        <f>IF(ISBLANK(laps_times[[#This Row],[29]]),"DNF",CONCATENATE(RANK(rounds_cum_time[[#This Row],[29]],rounds_cum_time[29],1),"."))</f>
        <v>32.</v>
      </c>
      <c r="AM66" s="11" t="str">
        <f>IF(ISBLANK(laps_times[[#This Row],[30]]),"DNF",CONCATENATE(RANK(rounds_cum_time[[#This Row],[30]],rounds_cum_time[30],1),"."))</f>
        <v>32.</v>
      </c>
      <c r="AN66" s="11" t="str">
        <f>IF(ISBLANK(laps_times[[#This Row],[31]]),"DNF",CONCATENATE(RANK(rounds_cum_time[[#This Row],[31]],rounds_cum_time[31],1),"."))</f>
        <v>32.</v>
      </c>
      <c r="AO66" s="11" t="str">
        <f>IF(ISBLANK(laps_times[[#This Row],[32]]),"DNF",CONCATENATE(RANK(rounds_cum_time[[#This Row],[32]],rounds_cum_time[32],1),"."))</f>
        <v>33.</v>
      </c>
      <c r="AP66" s="11" t="str">
        <f>IF(ISBLANK(laps_times[[#This Row],[33]]),"DNF",CONCATENATE(RANK(rounds_cum_time[[#This Row],[33]],rounds_cum_time[33],1),"."))</f>
        <v>33.</v>
      </c>
      <c r="AQ66" s="11" t="str">
        <f>IF(ISBLANK(laps_times[[#This Row],[34]]),"DNF",CONCATENATE(RANK(rounds_cum_time[[#This Row],[34]],rounds_cum_time[34],1),"."))</f>
        <v>33.</v>
      </c>
      <c r="AR66" s="11" t="str">
        <f>IF(ISBLANK(laps_times[[#This Row],[35]]),"DNF",CONCATENATE(RANK(rounds_cum_time[[#This Row],[35]],rounds_cum_time[35],1),"."))</f>
        <v>33.</v>
      </c>
      <c r="AS66" s="11" t="str">
        <f>IF(ISBLANK(laps_times[[#This Row],[36]]),"DNF",CONCATENATE(RANK(rounds_cum_time[[#This Row],[36]],rounds_cum_time[36],1),"."))</f>
        <v>33.</v>
      </c>
      <c r="AT66" s="11" t="str">
        <f>IF(ISBLANK(laps_times[[#This Row],[37]]),"DNF",CONCATENATE(RANK(rounds_cum_time[[#This Row],[37]],rounds_cum_time[37],1),"."))</f>
        <v>32.</v>
      </c>
      <c r="AU66" s="11" t="str">
        <f>IF(ISBLANK(laps_times[[#This Row],[38]]),"DNF",CONCATENATE(RANK(rounds_cum_time[[#This Row],[38]],rounds_cum_time[38],1),"."))</f>
        <v>32.</v>
      </c>
      <c r="AV66" s="11" t="str">
        <f>IF(ISBLANK(laps_times[[#This Row],[39]]),"DNF",CONCATENATE(RANK(rounds_cum_time[[#This Row],[39]],rounds_cum_time[39],1),"."))</f>
        <v>32.</v>
      </c>
      <c r="AW66" s="11" t="str">
        <f>IF(ISBLANK(laps_times[[#This Row],[40]]),"DNF",CONCATENATE(RANK(rounds_cum_time[[#This Row],[40]],rounds_cum_time[40],1),"."))</f>
        <v>31.</v>
      </c>
      <c r="AX66" s="11" t="str">
        <f>IF(ISBLANK(laps_times[[#This Row],[41]]),"DNF",CONCATENATE(RANK(rounds_cum_time[[#This Row],[41]],rounds_cum_time[41],1),"."))</f>
        <v>32.</v>
      </c>
      <c r="AY66" s="11" t="str">
        <f>IF(ISBLANK(laps_times[[#This Row],[42]]),"DNF",CONCATENATE(RANK(rounds_cum_time[[#This Row],[42]],rounds_cum_time[42],1),"."))</f>
        <v>32.</v>
      </c>
      <c r="AZ66" s="11" t="str">
        <f>IF(ISBLANK(laps_times[[#This Row],[43]]),"DNF",CONCATENATE(RANK(rounds_cum_time[[#This Row],[43]],rounds_cum_time[43],1),"."))</f>
        <v>32.</v>
      </c>
      <c r="BA66" s="11" t="str">
        <f>IF(ISBLANK(laps_times[[#This Row],[44]]),"DNF",CONCATENATE(RANK(rounds_cum_time[[#This Row],[44]],rounds_cum_time[44],1),"."))</f>
        <v>33.</v>
      </c>
      <c r="BB66" s="11" t="str">
        <f>IF(ISBLANK(laps_times[[#This Row],[45]]),"DNF",CONCATENATE(RANK(rounds_cum_time[[#This Row],[45]],rounds_cum_time[45],1),"."))</f>
        <v>34.</v>
      </c>
      <c r="BC66" s="11" t="str">
        <f>IF(ISBLANK(laps_times[[#This Row],[46]]),"DNF",CONCATENATE(RANK(rounds_cum_time[[#This Row],[46]],rounds_cum_time[46],1),"."))</f>
        <v>35.</v>
      </c>
      <c r="BD66" s="11" t="str">
        <f>IF(ISBLANK(laps_times[[#This Row],[47]]),"DNF",CONCATENATE(RANK(rounds_cum_time[[#This Row],[47]],rounds_cum_time[47],1),"."))</f>
        <v>36.</v>
      </c>
      <c r="BE66" s="11" t="str">
        <f>IF(ISBLANK(laps_times[[#This Row],[48]]),"DNF",CONCATENATE(RANK(rounds_cum_time[[#This Row],[48]],rounds_cum_time[48],1),"."))</f>
        <v>35.</v>
      </c>
      <c r="BF66" s="11" t="str">
        <f>IF(ISBLANK(laps_times[[#This Row],[49]]),"DNF",CONCATENATE(RANK(rounds_cum_time[[#This Row],[49]],rounds_cum_time[49],1),"."))</f>
        <v>38.</v>
      </c>
      <c r="BG66" s="11" t="str">
        <f>IF(ISBLANK(laps_times[[#This Row],[50]]),"DNF",CONCATENATE(RANK(rounds_cum_time[[#This Row],[50]],rounds_cum_time[50],1),"."))</f>
        <v>42.</v>
      </c>
      <c r="BH66" s="11" t="str">
        <f>IF(ISBLANK(laps_times[[#This Row],[51]]),"DNF",CONCATENATE(RANK(rounds_cum_time[[#This Row],[51]],rounds_cum_time[51],1),"."))</f>
        <v>44.</v>
      </c>
      <c r="BI66" s="11" t="str">
        <f>IF(ISBLANK(laps_times[[#This Row],[52]]),"DNF",CONCATENATE(RANK(rounds_cum_time[[#This Row],[52]],rounds_cum_time[52],1),"."))</f>
        <v>44.</v>
      </c>
      <c r="BJ66" s="11" t="str">
        <f>IF(ISBLANK(laps_times[[#This Row],[53]]),"DNF",CONCATENATE(RANK(rounds_cum_time[[#This Row],[53]],rounds_cum_time[53],1),"."))</f>
        <v>45.</v>
      </c>
      <c r="BK66" s="11" t="str">
        <f>IF(ISBLANK(laps_times[[#This Row],[54]]),"DNF",CONCATENATE(RANK(rounds_cum_time[[#This Row],[54]],rounds_cum_time[54],1),"."))</f>
        <v>47.</v>
      </c>
      <c r="BL66" s="11" t="str">
        <f>IF(ISBLANK(laps_times[[#This Row],[55]]),"DNF",CONCATENATE(RANK(rounds_cum_time[[#This Row],[55]],rounds_cum_time[55],1),"."))</f>
        <v>48.</v>
      </c>
      <c r="BM66" s="11" t="str">
        <f>IF(ISBLANK(laps_times[[#This Row],[56]]),"DNF",CONCATENATE(RANK(rounds_cum_time[[#This Row],[56]],rounds_cum_time[56],1),"."))</f>
        <v>50.</v>
      </c>
      <c r="BN66" s="11" t="str">
        <f>IF(ISBLANK(laps_times[[#This Row],[57]]),"DNF",CONCATENATE(RANK(rounds_cum_time[[#This Row],[57]],rounds_cum_time[57],1),"."))</f>
        <v>52.</v>
      </c>
      <c r="BO66" s="11" t="str">
        <f>IF(ISBLANK(laps_times[[#This Row],[58]]),"DNF",CONCATENATE(RANK(rounds_cum_time[[#This Row],[58]],rounds_cum_time[58],1),"."))</f>
        <v>56.</v>
      </c>
      <c r="BP66" s="11" t="str">
        <f>IF(ISBLANK(laps_times[[#This Row],[59]]),"DNF",CONCATENATE(RANK(rounds_cum_time[[#This Row],[59]],rounds_cum_time[59],1),"."))</f>
        <v>56.</v>
      </c>
      <c r="BQ66" s="11" t="str">
        <f>IF(ISBLANK(laps_times[[#This Row],[60]]),"DNF",CONCATENATE(RANK(rounds_cum_time[[#This Row],[60]],rounds_cum_time[60],1),"."))</f>
        <v>59.</v>
      </c>
      <c r="BR66" s="11" t="str">
        <f>IF(ISBLANK(laps_times[[#This Row],[61]]),"DNF",CONCATENATE(RANK(rounds_cum_time[[#This Row],[61]],rounds_cum_time[61],1),"."))</f>
        <v>59.</v>
      </c>
      <c r="BS66" s="11" t="str">
        <f>IF(ISBLANK(laps_times[[#This Row],[62]]),"DNF",CONCATENATE(RANK(rounds_cum_time[[#This Row],[62]],rounds_cum_time[62],1),"."))</f>
        <v>61.</v>
      </c>
      <c r="BT66" s="11" t="str">
        <f>IF(ISBLANK(laps_times[[#This Row],[63]]),"DNF",CONCATENATE(RANK(rounds_cum_time[[#This Row],[63]],rounds_cum_time[63],1),"."))</f>
        <v>61.</v>
      </c>
    </row>
    <row r="67" spans="2:72" x14ac:dyDescent="0.2">
      <c r="B67" s="5">
        <v>62</v>
      </c>
      <c r="C67" s="20">
        <v>40</v>
      </c>
      <c r="D67" s="1" t="s">
        <v>113</v>
      </c>
      <c r="E67" s="3">
        <v>1982</v>
      </c>
      <c r="F67" s="3" t="s">
        <v>22</v>
      </c>
      <c r="G67" s="3">
        <v>3</v>
      </c>
      <c r="H67" s="1" t="s">
        <v>47</v>
      </c>
      <c r="I67" s="7">
        <v>0.15199965277777777</v>
      </c>
      <c r="J67" s="11" t="str">
        <f>IF(ISBLANK(laps_times[[#This Row],[1]]),"DNF",CONCATENATE(RANK(rounds_cum_time[[#This Row],[1]],rounds_cum_time[1],1),"."))</f>
        <v>69.</v>
      </c>
      <c r="K67" s="11" t="str">
        <f>IF(ISBLANK(laps_times[[#This Row],[2]]),"DNF",CONCATENATE(RANK(rounds_cum_time[[#This Row],[2]],rounds_cum_time[2],1),"."))</f>
        <v>64.</v>
      </c>
      <c r="L67" s="11" t="str">
        <f>IF(ISBLANK(laps_times[[#This Row],[3]]),"DNF",CONCATENATE(RANK(rounds_cum_time[[#This Row],[3]],rounds_cum_time[3],1),"."))</f>
        <v>61.</v>
      </c>
      <c r="M67" s="11" t="str">
        <f>IF(ISBLANK(laps_times[[#This Row],[4]]),"DNF",CONCATENATE(RANK(rounds_cum_time[[#This Row],[4]],rounds_cum_time[4],1),"."))</f>
        <v>56.</v>
      </c>
      <c r="N67" s="11" t="str">
        <f>IF(ISBLANK(laps_times[[#This Row],[5]]),"DNF",CONCATENATE(RANK(rounds_cum_time[[#This Row],[5]],rounds_cum_time[5],1),"."))</f>
        <v>57.</v>
      </c>
      <c r="O67" s="11" t="str">
        <f>IF(ISBLANK(laps_times[[#This Row],[6]]),"DNF",CONCATENATE(RANK(rounds_cum_time[[#This Row],[6]],rounds_cum_time[6],1),"."))</f>
        <v>54.</v>
      </c>
      <c r="P67" s="11" t="str">
        <f>IF(ISBLANK(laps_times[[#This Row],[7]]),"DNF",CONCATENATE(RANK(rounds_cum_time[[#This Row],[7]],rounds_cum_time[7],1),"."))</f>
        <v>50.</v>
      </c>
      <c r="Q67" s="11" t="str">
        <f>IF(ISBLANK(laps_times[[#This Row],[8]]),"DNF",CONCATENATE(RANK(rounds_cum_time[[#This Row],[8]],rounds_cum_time[8],1),"."))</f>
        <v>49.</v>
      </c>
      <c r="R67" s="11" t="str">
        <f>IF(ISBLANK(laps_times[[#This Row],[9]]),"DNF",CONCATENATE(RANK(rounds_cum_time[[#This Row],[9]],rounds_cum_time[9],1),"."))</f>
        <v>47.</v>
      </c>
      <c r="S67" s="11" t="str">
        <f>IF(ISBLANK(laps_times[[#This Row],[10]]),"DNF",CONCATENATE(RANK(rounds_cum_time[[#This Row],[10]],rounds_cum_time[10],1),"."))</f>
        <v>45.</v>
      </c>
      <c r="T67" s="11" t="str">
        <f>IF(ISBLANK(laps_times[[#This Row],[11]]),"DNF",CONCATENATE(RANK(rounds_cum_time[[#This Row],[11]],rounds_cum_time[11],1),"."))</f>
        <v>47.</v>
      </c>
      <c r="U67" s="11" t="str">
        <f>IF(ISBLANK(laps_times[[#This Row],[12]]),"DNF",CONCATENATE(RANK(rounds_cum_time[[#This Row],[12]],rounds_cum_time[12],1),"."))</f>
        <v>47.</v>
      </c>
      <c r="V67" s="11" t="str">
        <f>IF(ISBLANK(laps_times[[#This Row],[13]]),"DNF",CONCATENATE(RANK(rounds_cum_time[[#This Row],[13]],rounds_cum_time[13],1),"."))</f>
        <v>47.</v>
      </c>
      <c r="W67" s="11" t="str">
        <f>IF(ISBLANK(laps_times[[#This Row],[14]]),"DNF",CONCATENATE(RANK(rounds_cum_time[[#This Row],[14]],rounds_cum_time[14],1),"."))</f>
        <v>47.</v>
      </c>
      <c r="X67" s="11" t="str">
        <f>IF(ISBLANK(laps_times[[#This Row],[15]]),"DNF",CONCATENATE(RANK(rounds_cum_time[[#This Row],[15]],rounds_cum_time[15],1),"."))</f>
        <v>47.</v>
      </c>
      <c r="Y67" s="11" t="str">
        <f>IF(ISBLANK(laps_times[[#This Row],[16]]),"DNF",CONCATENATE(RANK(rounds_cum_time[[#This Row],[16]],rounds_cum_time[16],1),"."))</f>
        <v>49.</v>
      </c>
      <c r="Z67" s="11" t="str">
        <f>IF(ISBLANK(laps_times[[#This Row],[17]]),"DNF",CONCATENATE(RANK(rounds_cum_time[[#This Row],[17]],rounds_cum_time[17],1),"."))</f>
        <v>51.</v>
      </c>
      <c r="AA67" s="11" t="str">
        <f>IF(ISBLANK(laps_times[[#This Row],[18]]),"DNF",CONCATENATE(RANK(rounds_cum_time[[#This Row],[18]],rounds_cum_time[18],1),"."))</f>
        <v>52.</v>
      </c>
      <c r="AB67" s="11" t="str">
        <f>IF(ISBLANK(laps_times[[#This Row],[19]]),"DNF",CONCATENATE(RANK(rounds_cum_time[[#This Row],[19]],rounds_cum_time[19],1),"."))</f>
        <v>53.</v>
      </c>
      <c r="AC67" s="11" t="str">
        <f>IF(ISBLANK(laps_times[[#This Row],[20]]),"DNF",CONCATENATE(RANK(rounds_cum_time[[#This Row],[20]],rounds_cum_time[20],1),"."))</f>
        <v>53.</v>
      </c>
      <c r="AD67" s="11" t="str">
        <f>IF(ISBLANK(laps_times[[#This Row],[21]]),"DNF",CONCATENATE(RANK(rounds_cum_time[[#This Row],[21]],rounds_cum_time[21],1),"."))</f>
        <v>53.</v>
      </c>
      <c r="AE67" s="11" t="str">
        <f>IF(ISBLANK(laps_times[[#This Row],[22]]),"DNF",CONCATENATE(RANK(rounds_cum_time[[#This Row],[22]],rounds_cum_time[22],1),"."))</f>
        <v>53.</v>
      </c>
      <c r="AF67" s="11" t="str">
        <f>IF(ISBLANK(laps_times[[#This Row],[23]]),"DNF",CONCATENATE(RANK(rounds_cum_time[[#This Row],[23]],rounds_cum_time[23],1),"."))</f>
        <v>56.</v>
      </c>
      <c r="AG67" s="11" t="str">
        <f>IF(ISBLANK(laps_times[[#This Row],[24]]),"DNF",CONCATENATE(RANK(rounds_cum_time[[#This Row],[24]],rounds_cum_time[24],1),"."))</f>
        <v>56.</v>
      </c>
      <c r="AH67" s="11" t="str">
        <f>IF(ISBLANK(laps_times[[#This Row],[25]]),"DNF",CONCATENATE(RANK(rounds_cum_time[[#This Row],[25]],rounds_cum_time[25],1),"."))</f>
        <v>57.</v>
      </c>
      <c r="AI67" s="11" t="str">
        <f>IF(ISBLANK(laps_times[[#This Row],[26]]),"DNF",CONCATENATE(RANK(rounds_cum_time[[#This Row],[26]],rounds_cum_time[26],1),"."))</f>
        <v>58.</v>
      </c>
      <c r="AJ67" s="11" t="str">
        <f>IF(ISBLANK(laps_times[[#This Row],[27]]),"DNF",CONCATENATE(RANK(rounds_cum_time[[#This Row],[27]],rounds_cum_time[27],1),"."))</f>
        <v>58.</v>
      </c>
      <c r="AK67" s="11" t="str">
        <f>IF(ISBLANK(laps_times[[#This Row],[28]]),"DNF",CONCATENATE(RANK(rounds_cum_time[[#This Row],[28]],rounds_cum_time[28],1),"."))</f>
        <v>59.</v>
      </c>
      <c r="AL67" s="11" t="str">
        <f>IF(ISBLANK(laps_times[[#This Row],[29]]),"DNF",CONCATENATE(RANK(rounds_cum_time[[#This Row],[29]],rounds_cum_time[29],1),"."))</f>
        <v>60.</v>
      </c>
      <c r="AM67" s="11" t="str">
        <f>IF(ISBLANK(laps_times[[#This Row],[30]]),"DNF",CONCATENATE(RANK(rounds_cum_time[[#This Row],[30]],rounds_cum_time[30],1),"."))</f>
        <v>60.</v>
      </c>
      <c r="AN67" s="11" t="str">
        <f>IF(ISBLANK(laps_times[[#This Row],[31]]),"DNF",CONCATENATE(RANK(rounds_cum_time[[#This Row],[31]],rounds_cum_time[31],1),"."))</f>
        <v>63.</v>
      </c>
      <c r="AO67" s="11" t="str">
        <f>IF(ISBLANK(laps_times[[#This Row],[32]]),"DNF",CONCATENATE(RANK(rounds_cum_time[[#This Row],[32]],rounds_cum_time[32],1),"."))</f>
        <v>67.</v>
      </c>
      <c r="AP67" s="11" t="str">
        <f>IF(ISBLANK(laps_times[[#This Row],[33]]),"DNF",CONCATENATE(RANK(rounds_cum_time[[#This Row],[33]],rounds_cum_time[33],1),"."))</f>
        <v>68.</v>
      </c>
      <c r="AQ67" s="11" t="str">
        <f>IF(ISBLANK(laps_times[[#This Row],[34]]),"DNF",CONCATENATE(RANK(rounds_cum_time[[#This Row],[34]],rounds_cum_time[34],1),"."))</f>
        <v>68.</v>
      </c>
      <c r="AR67" s="11" t="str">
        <f>IF(ISBLANK(laps_times[[#This Row],[35]]),"DNF",CONCATENATE(RANK(rounds_cum_time[[#This Row],[35]],rounds_cum_time[35],1),"."))</f>
        <v>69.</v>
      </c>
      <c r="AS67" s="11" t="str">
        <f>IF(ISBLANK(laps_times[[#This Row],[36]]),"DNF",CONCATENATE(RANK(rounds_cum_time[[#This Row],[36]],rounds_cum_time[36],1),"."))</f>
        <v>69.</v>
      </c>
      <c r="AT67" s="11" t="str">
        <f>IF(ISBLANK(laps_times[[#This Row],[37]]),"DNF",CONCATENATE(RANK(rounds_cum_time[[#This Row],[37]],rounds_cum_time[37],1),"."))</f>
        <v>69.</v>
      </c>
      <c r="AU67" s="11" t="str">
        <f>IF(ISBLANK(laps_times[[#This Row],[38]]),"DNF",CONCATENATE(RANK(rounds_cum_time[[#This Row],[38]],rounds_cum_time[38],1),"."))</f>
        <v>68.</v>
      </c>
      <c r="AV67" s="11" t="str">
        <f>IF(ISBLANK(laps_times[[#This Row],[39]]),"DNF",CONCATENATE(RANK(rounds_cum_time[[#This Row],[39]],rounds_cum_time[39],1),"."))</f>
        <v>68.</v>
      </c>
      <c r="AW67" s="11" t="str">
        <f>IF(ISBLANK(laps_times[[#This Row],[40]]),"DNF",CONCATENATE(RANK(rounds_cum_time[[#This Row],[40]],rounds_cum_time[40],1),"."))</f>
        <v>68.</v>
      </c>
      <c r="AX67" s="11" t="str">
        <f>IF(ISBLANK(laps_times[[#This Row],[41]]),"DNF",CONCATENATE(RANK(rounds_cum_time[[#This Row],[41]],rounds_cum_time[41],1),"."))</f>
        <v>68.</v>
      </c>
      <c r="AY67" s="11" t="str">
        <f>IF(ISBLANK(laps_times[[#This Row],[42]]),"DNF",CONCATENATE(RANK(rounds_cum_time[[#This Row],[42]],rounds_cum_time[42],1),"."))</f>
        <v>68.</v>
      </c>
      <c r="AZ67" s="11" t="str">
        <f>IF(ISBLANK(laps_times[[#This Row],[43]]),"DNF",CONCATENATE(RANK(rounds_cum_time[[#This Row],[43]],rounds_cum_time[43],1),"."))</f>
        <v>68.</v>
      </c>
      <c r="BA67" s="11" t="str">
        <f>IF(ISBLANK(laps_times[[#This Row],[44]]),"DNF",CONCATENATE(RANK(rounds_cum_time[[#This Row],[44]],rounds_cum_time[44],1),"."))</f>
        <v>68.</v>
      </c>
      <c r="BB67" s="11" t="str">
        <f>IF(ISBLANK(laps_times[[#This Row],[45]]),"DNF",CONCATENATE(RANK(rounds_cum_time[[#This Row],[45]],rounds_cum_time[45],1),"."))</f>
        <v>68.</v>
      </c>
      <c r="BC67" s="11" t="str">
        <f>IF(ISBLANK(laps_times[[#This Row],[46]]),"DNF",CONCATENATE(RANK(rounds_cum_time[[#This Row],[46]],rounds_cum_time[46],1),"."))</f>
        <v>68.</v>
      </c>
      <c r="BD67" s="11" t="str">
        <f>IF(ISBLANK(laps_times[[#This Row],[47]]),"DNF",CONCATENATE(RANK(rounds_cum_time[[#This Row],[47]],rounds_cum_time[47],1),"."))</f>
        <v>69.</v>
      </c>
      <c r="BE67" s="11" t="str">
        <f>IF(ISBLANK(laps_times[[#This Row],[48]]),"DNF",CONCATENATE(RANK(rounds_cum_time[[#This Row],[48]],rounds_cum_time[48],1),"."))</f>
        <v>69.</v>
      </c>
      <c r="BF67" s="11" t="str">
        <f>IF(ISBLANK(laps_times[[#This Row],[49]]),"DNF",CONCATENATE(RANK(rounds_cum_time[[#This Row],[49]],rounds_cum_time[49],1),"."))</f>
        <v>69.</v>
      </c>
      <c r="BG67" s="11" t="str">
        <f>IF(ISBLANK(laps_times[[#This Row],[50]]),"DNF",CONCATENATE(RANK(rounds_cum_time[[#This Row],[50]],rounds_cum_time[50],1),"."))</f>
        <v>69.</v>
      </c>
      <c r="BH67" s="11" t="str">
        <f>IF(ISBLANK(laps_times[[#This Row],[51]]),"DNF",CONCATENATE(RANK(rounds_cum_time[[#This Row],[51]],rounds_cum_time[51],1),"."))</f>
        <v>68.</v>
      </c>
      <c r="BI67" s="11" t="str">
        <f>IF(ISBLANK(laps_times[[#This Row],[52]]),"DNF",CONCATENATE(RANK(rounds_cum_time[[#This Row],[52]],rounds_cum_time[52],1),"."))</f>
        <v>67.</v>
      </c>
      <c r="BJ67" s="11" t="str">
        <f>IF(ISBLANK(laps_times[[#This Row],[53]]),"DNF",CONCATENATE(RANK(rounds_cum_time[[#This Row],[53]],rounds_cum_time[53],1),"."))</f>
        <v>67.</v>
      </c>
      <c r="BK67" s="11" t="str">
        <f>IF(ISBLANK(laps_times[[#This Row],[54]]),"DNF",CONCATENATE(RANK(rounds_cum_time[[#This Row],[54]],rounds_cum_time[54],1),"."))</f>
        <v>66.</v>
      </c>
      <c r="BL67" s="11" t="str">
        <f>IF(ISBLANK(laps_times[[#This Row],[55]]),"DNF",CONCATENATE(RANK(rounds_cum_time[[#This Row],[55]],rounds_cum_time[55],1),"."))</f>
        <v>66.</v>
      </c>
      <c r="BM67" s="11" t="str">
        <f>IF(ISBLANK(laps_times[[#This Row],[56]]),"DNF",CONCATENATE(RANK(rounds_cum_time[[#This Row],[56]],rounds_cum_time[56],1),"."))</f>
        <v>65.</v>
      </c>
      <c r="BN67" s="11" t="str">
        <f>IF(ISBLANK(laps_times[[#This Row],[57]]),"DNF",CONCATENATE(RANK(rounds_cum_time[[#This Row],[57]],rounds_cum_time[57],1),"."))</f>
        <v>65.</v>
      </c>
      <c r="BO67" s="11" t="str">
        <f>IF(ISBLANK(laps_times[[#This Row],[58]]),"DNF",CONCATENATE(RANK(rounds_cum_time[[#This Row],[58]],rounds_cum_time[58],1),"."))</f>
        <v>65.</v>
      </c>
      <c r="BP67" s="11" t="str">
        <f>IF(ISBLANK(laps_times[[#This Row],[59]]),"DNF",CONCATENATE(RANK(rounds_cum_time[[#This Row],[59]],rounds_cum_time[59],1),"."))</f>
        <v>64.</v>
      </c>
      <c r="BQ67" s="11" t="str">
        <f>IF(ISBLANK(laps_times[[#This Row],[60]]),"DNF",CONCATENATE(RANK(rounds_cum_time[[#This Row],[60]],rounds_cum_time[60],1),"."))</f>
        <v>63.</v>
      </c>
      <c r="BR67" s="11" t="str">
        <f>IF(ISBLANK(laps_times[[#This Row],[61]]),"DNF",CONCATENATE(RANK(rounds_cum_time[[#This Row],[61]],rounds_cum_time[61],1),"."))</f>
        <v>62.</v>
      </c>
      <c r="BS67" s="11" t="str">
        <f>IF(ISBLANK(laps_times[[#This Row],[62]]),"DNF",CONCATENATE(RANK(rounds_cum_time[[#This Row],[62]],rounds_cum_time[62],1),"."))</f>
        <v>62.</v>
      </c>
      <c r="BT67" s="11" t="str">
        <f>IF(ISBLANK(laps_times[[#This Row],[63]]),"DNF",CONCATENATE(RANK(rounds_cum_time[[#This Row],[63]],rounds_cum_time[63],1),"."))</f>
        <v>62.</v>
      </c>
    </row>
    <row r="68" spans="2:72" x14ac:dyDescent="0.2">
      <c r="B68" s="5">
        <v>63</v>
      </c>
      <c r="C68" s="20">
        <v>38</v>
      </c>
      <c r="D68" s="1" t="s">
        <v>114</v>
      </c>
      <c r="E68" s="3">
        <v>1980</v>
      </c>
      <c r="F68" s="3" t="s">
        <v>8</v>
      </c>
      <c r="G68" s="3">
        <v>22</v>
      </c>
      <c r="H68" s="1" t="s">
        <v>115</v>
      </c>
      <c r="I68" s="7">
        <v>0.15449537037037037</v>
      </c>
      <c r="J68" s="11" t="str">
        <f>IF(ISBLANK(laps_times[[#This Row],[1]]),"DNF",CONCATENATE(RANK(rounds_cum_time[[#This Row],[1]],rounds_cum_time[1],1),"."))</f>
        <v>84.</v>
      </c>
      <c r="K68" s="11" t="str">
        <f>IF(ISBLANK(laps_times[[#This Row],[2]]),"DNF",CONCATENATE(RANK(rounds_cum_time[[#This Row],[2]],rounds_cum_time[2],1),"."))</f>
        <v>79.</v>
      </c>
      <c r="L68" s="11" t="str">
        <f>IF(ISBLANK(laps_times[[#This Row],[3]]),"DNF",CONCATENATE(RANK(rounds_cum_time[[#This Row],[3]],rounds_cum_time[3],1),"."))</f>
        <v>77.</v>
      </c>
      <c r="M68" s="11" t="str">
        <f>IF(ISBLANK(laps_times[[#This Row],[4]]),"DNF",CONCATENATE(RANK(rounds_cum_time[[#This Row],[4]],rounds_cum_time[4],1),"."))</f>
        <v>75.</v>
      </c>
      <c r="N68" s="11" t="str">
        <f>IF(ISBLANK(laps_times[[#This Row],[5]]),"DNF",CONCATENATE(RANK(rounds_cum_time[[#This Row],[5]],rounds_cum_time[5],1),"."))</f>
        <v>78.</v>
      </c>
      <c r="O68" s="11" t="str">
        <f>IF(ISBLANK(laps_times[[#This Row],[6]]),"DNF",CONCATENATE(RANK(rounds_cum_time[[#This Row],[6]],rounds_cum_time[6],1),"."))</f>
        <v>73.</v>
      </c>
      <c r="P68" s="11" t="str">
        <f>IF(ISBLANK(laps_times[[#This Row],[7]]),"DNF",CONCATENATE(RANK(rounds_cum_time[[#This Row],[7]],rounds_cum_time[7],1),"."))</f>
        <v>73.</v>
      </c>
      <c r="Q68" s="11" t="str">
        <f>IF(ISBLANK(laps_times[[#This Row],[8]]),"DNF",CONCATENATE(RANK(rounds_cum_time[[#This Row],[8]],rounds_cum_time[8],1),"."))</f>
        <v>71.</v>
      </c>
      <c r="R68" s="11" t="str">
        <f>IF(ISBLANK(laps_times[[#This Row],[9]]),"DNF",CONCATENATE(RANK(rounds_cum_time[[#This Row],[9]],rounds_cum_time[9],1),"."))</f>
        <v>67.</v>
      </c>
      <c r="S68" s="11" t="str">
        <f>IF(ISBLANK(laps_times[[#This Row],[10]]),"DNF",CONCATENATE(RANK(rounds_cum_time[[#This Row],[10]],rounds_cum_time[10],1),"."))</f>
        <v>64.</v>
      </c>
      <c r="T68" s="11" t="str">
        <f>IF(ISBLANK(laps_times[[#This Row],[11]]),"DNF",CONCATENATE(RANK(rounds_cum_time[[#This Row],[11]],rounds_cum_time[11],1),"."))</f>
        <v>63.</v>
      </c>
      <c r="U68" s="11" t="str">
        <f>IF(ISBLANK(laps_times[[#This Row],[12]]),"DNF",CONCATENATE(RANK(rounds_cum_time[[#This Row],[12]],rounds_cum_time[12],1),"."))</f>
        <v>63.</v>
      </c>
      <c r="V68" s="11" t="str">
        <f>IF(ISBLANK(laps_times[[#This Row],[13]]),"DNF",CONCATENATE(RANK(rounds_cum_time[[#This Row],[13]],rounds_cum_time[13],1),"."))</f>
        <v>62.</v>
      </c>
      <c r="W68" s="11" t="str">
        <f>IF(ISBLANK(laps_times[[#This Row],[14]]),"DNF",CONCATENATE(RANK(rounds_cum_time[[#This Row],[14]],rounds_cum_time[14],1),"."))</f>
        <v>61.</v>
      </c>
      <c r="X68" s="11" t="str">
        <f>IF(ISBLANK(laps_times[[#This Row],[15]]),"DNF",CONCATENATE(RANK(rounds_cum_time[[#This Row],[15]],rounds_cum_time[15],1),"."))</f>
        <v>61.</v>
      </c>
      <c r="Y68" s="11" t="str">
        <f>IF(ISBLANK(laps_times[[#This Row],[16]]),"DNF",CONCATENATE(RANK(rounds_cum_time[[#This Row],[16]],rounds_cum_time[16],1),"."))</f>
        <v>61.</v>
      </c>
      <c r="Z68" s="11" t="str">
        <f>IF(ISBLANK(laps_times[[#This Row],[17]]),"DNF",CONCATENATE(RANK(rounds_cum_time[[#This Row],[17]],rounds_cum_time[17],1),"."))</f>
        <v>60.</v>
      </c>
      <c r="AA68" s="11" t="str">
        <f>IF(ISBLANK(laps_times[[#This Row],[18]]),"DNF",CONCATENATE(RANK(rounds_cum_time[[#This Row],[18]],rounds_cum_time[18],1),"."))</f>
        <v>60.</v>
      </c>
      <c r="AB68" s="11" t="str">
        <f>IF(ISBLANK(laps_times[[#This Row],[19]]),"DNF",CONCATENATE(RANK(rounds_cum_time[[#This Row],[19]],rounds_cum_time[19],1),"."))</f>
        <v>62.</v>
      </c>
      <c r="AC68" s="11" t="str">
        <f>IF(ISBLANK(laps_times[[#This Row],[20]]),"DNF",CONCATENATE(RANK(rounds_cum_time[[#This Row],[20]],rounds_cum_time[20],1),"."))</f>
        <v>62.</v>
      </c>
      <c r="AD68" s="11" t="str">
        <f>IF(ISBLANK(laps_times[[#This Row],[21]]),"DNF",CONCATENATE(RANK(rounds_cum_time[[#This Row],[21]],rounds_cum_time[21],1),"."))</f>
        <v>62.</v>
      </c>
      <c r="AE68" s="11" t="str">
        <f>IF(ISBLANK(laps_times[[#This Row],[22]]),"DNF",CONCATENATE(RANK(rounds_cum_time[[#This Row],[22]],rounds_cum_time[22],1),"."))</f>
        <v>63.</v>
      </c>
      <c r="AF68" s="11" t="str">
        <f>IF(ISBLANK(laps_times[[#This Row],[23]]),"DNF",CONCATENATE(RANK(rounds_cum_time[[#This Row],[23]],rounds_cum_time[23],1),"."))</f>
        <v>64.</v>
      </c>
      <c r="AG68" s="11" t="str">
        <f>IF(ISBLANK(laps_times[[#This Row],[24]]),"DNF",CONCATENATE(RANK(rounds_cum_time[[#This Row],[24]],rounds_cum_time[24],1),"."))</f>
        <v>64.</v>
      </c>
      <c r="AH68" s="11" t="str">
        <f>IF(ISBLANK(laps_times[[#This Row],[25]]),"DNF",CONCATENATE(RANK(rounds_cum_time[[#This Row],[25]],rounds_cum_time[25],1),"."))</f>
        <v>63.</v>
      </c>
      <c r="AI68" s="11" t="str">
        <f>IF(ISBLANK(laps_times[[#This Row],[26]]),"DNF",CONCATENATE(RANK(rounds_cum_time[[#This Row],[26]],rounds_cum_time[26],1),"."))</f>
        <v>62.</v>
      </c>
      <c r="AJ68" s="11" t="str">
        <f>IF(ISBLANK(laps_times[[#This Row],[27]]),"DNF",CONCATENATE(RANK(rounds_cum_time[[#This Row],[27]],rounds_cum_time[27],1),"."))</f>
        <v>61.</v>
      </c>
      <c r="AK68" s="11" t="str">
        <f>IF(ISBLANK(laps_times[[#This Row],[28]]),"DNF",CONCATENATE(RANK(rounds_cum_time[[#This Row],[28]],rounds_cum_time[28],1),"."))</f>
        <v>67.</v>
      </c>
      <c r="AL68" s="11" t="str">
        <f>IF(ISBLANK(laps_times[[#This Row],[29]]),"DNF",CONCATENATE(RANK(rounds_cum_time[[#This Row],[29]],rounds_cum_time[29],1),"."))</f>
        <v>66.</v>
      </c>
      <c r="AM68" s="11" t="str">
        <f>IF(ISBLANK(laps_times[[#This Row],[30]]),"DNF",CONCATENATE(RANK(rounds_cum_time[[#This Row],[30]],rounds_cum_time[30],1),"."))</f>
        <v>66.</v>
      </c>
      <c r="AN68" s="11" t="str">
        <f>IF(ISBLANK(laps_times[[#This Row],[31]]),"DNF",CONCATENATE(RANK(rounds_cum_time[[#This Row],[31]],rounds_cum_time[31],1),"."))</f>
        <v>66.</v>
      </c>
      <c r="AO68" s="11" t="str">
        <f>IF(ISBLANK(laps_times[[#This Row],[32]]),"DNF",CONCATENATE(RANK(rounds_cum_time[[#This Row],[32]],rounds_cum_time[32],1),"."))</f>
        <v>65.</v>
      </c>
      <c r="AP68" s="11" t="str">
        <f>IF(ISBLANK(laps_times[[#This Row],[33]]),"DNF",CONCATENATE(RANK(rounds_cum_time[[#This Row],[33]],rounds_cum_time[33],1),"."))</f>
        <v>65.</v>
      </c>
      <c r="AQ68" s="11" t="str">
        <f>IF(ISBLANK(laps_times[[#This Row],[34]]),"DNF",CONCATENATE(RANK(rounds_cum_time[[#This Row],[34]],rounds_cum_time[34],1),"."))</f>
        <v>65.</v>
      </c>
      <c r="AR68" s="11" t="str">
        <f>IF(ISBLANK(laps_times[[#This Row],[35]]),"DNF",CONCATENATE(RANK(rounds_cum_time[[#This Row],[35]],rounds_cum_time[35],1),"."))</f>
        <v>65.</v>
      </c>
      <c r="AS68" s="11" t="str">
        <f>IF(ISBLANK(laps_times[[#This Row],[36]]),"DNF",CONCATENATE(RANK(rounds_cum_time[[#This Row],[36]],rounds_cum_time[36],1),"."))</f>
        <v>64.</v>
      </c>
      <c r="AT68" s="11" t="str">
        <f>IF(ISBLANK(laps_times[[#This Row],[37]]),"DNF",CONCATENATE(RANK(rounds_cum_time[[#This Row],[37]],rounds_cum_time[37],1),"."))</f>
        <v>64.</v>
      </c>
      <c r="AU68" s="11" t="str">
        <f>IF(ISBLANK(laps_times[[#This Row],[38]]),"DNF",CONCATENATE(RANK(rounds_cum_time[[#This Row],[38]],rounds_cum_time[38],1),"."))</f>
        <v>63.</v>
      </c>
      <c r="AV68" s="11" t="str">
        <f>IF(ISBLANK(laps_times[[#This Row],[39]]),"DNF",CONCATENATE(RANK(rounds_cum_time[[#This Row],[39]],rounds_cum_time[39],1),"."))</f>
        <v>63.</v>
      </c>
      <c r="AW68" s="11" t="str">
        <f>IF(ISBLANK(laps_times[[#This Row],[40]]),"DNF",CONCATENATE(RANK(rounds_cum_time[[#This Row],[40]],rounds_cum_time[40],1),"."))</f>
        <v>62.</v>
      </c>
      <c r="AX68" s="11" t="str">
        <f>IF(ISBLANK(laps_times[[#This Row],[41]]),"DNF",CONCATENATE(RANK(rounds_cum_time[[#This Row],[41]],rounds_cum_time[41],1),"."))</f>
        <v>61.</v>
      </c>
      <c r="AY68" s="11" t="str">
        <f>IF(ISBLANK(laps_times[[#This Row],[42]]),"DNF",CONCATENATE(RANK(rounds_cum_time[[#This Row],[42]],rounds_cum_time[42],1),"."))</f>
        <v>61.</v>
      </c>
      <c r="AZ68" s="11" t="str">
        <f>IF(ISBLANK(laps_times[[#This Row],[43]]),"DNF",CONCATENATE(RANK(rounds_cum_time[[#This Row],[43]],rounds_cum_time[43],1),"."))</f>
        <v>62.</v>
      </c>
      <c r="BA68" s="11" t="str">
        <f>IF(ISBLANK(laps_times[[#This Row],[44]]),"DNF",CONCATENATE(RANK(rounds_cum_time[[#This Row],[44]],rounds_cum_time[44],1),"."))</f>
        <v>61.</v>
      </c>
      <c r="BB68" s="11" t="str">
        <f>IF(ISBLANK(laps_times[[#This Row],[45]]),"DNF",CONCATENATE(RANK(rounds_cum_time[[#This Row],[45]],rounds_cum_time[45],1),"."))</f>
        <v>59.</v>
      </c>
      <c r="BC68" s="11" t="str">
        <f>IF(ISBLANK(laps_times[[#This Row],[46]]),"DNF",CONCATENATE(RANK(rounds_cum_time[[#This Row],[46]],rounds_cum_time[46],1),"."))</f>
        <v>59.</v>
      </c>
      <c r="BD68" s="11" t="str">
        <f>IF(ISBLANK(laps_times[[#This Row],[47]]),"DNF",CONCATENATE(RANK(rounds_cum_time[[#This Row],[47]],rounds_cum_time[47],1),"."))</f>
        <v>59.</v>
      </c>
      <c r="BE68" s="11" t="str">
        <f>IF(ISBLANK(laps_times[[#This Row],[48]]),"DNF",CONCATENATE(RANK(rounds_cum_time[[#This Row],[48]],rounds_cum_time[48],1),"."))</f>
        <v>60.</v>
      </c>
      <c r="BF68" s="11" t="str">
        <f>IF(ISBLANK(laps_times[[#This Row],[49]]),"DNF",CONCATENATE(RANK(rounds_cum_time[[#This Row],[49]],rounds_cum_time[49],1),"."))</f>
        <v>60.</v>
      </c>
      <c r="BG68" s="11" t="str">
        <f>IF(ISBLANK(laps_times[[#This Row],[50]]),"DNF",CONCATENATE(RANK(rounds_cum_time[[#This Row],[50]],rounds_cum_time[50],1),"."))</f>
        <v>62.</v>
      </c>
      <c r="BH68" s="11" t="str">
        <f>IF(ISBLANK(laps_times[[#This Row],[51]]),"DNF",CONCATENATE(RANK(rounds_cum_time[[#This Row],[51]],rounds_cum_time[51],1),"."))</f>
        <v>62.</v>
      </c>
      <c r="BI68" s="11" t="str">
        <f>IF(ISBLANK(laps_times[[#This Row],[52]]),"DNF",CONCATENATE(RANK(rounds_cum_time[[#This Row],[52]],rounds_cum_time[52],1),"."))</f>
        <v>62.</v>
      </c>
      <c r="BJ68" s="11" t="str">
        <f>IF(ISBLANK(laps_times[[#This Row],[53]]),"DNF",CONCATENATE(RANK(rounds_cum_time[[#This Row],[53]],rounds_cum_time[53],1),"."))</f>
        <v>62.</v>
      </c>
      <c r="BK68" s="11" t="str">
        <f>IF(ISBLANK(laps_times[[#This Row],[54]]),"DNF",CONCATENATE(RANK(rounds_cum_time[[#This Row],[54]],rounds_cum_time[54],1),"."))</f>
        <v>62.</v>
      </c>
      <c r="BL68" s="11" t="str">
        <f>IF(ISBLANK(laps_times[[#This Row],[55]]),"DNF",CONCATENATE(RANK(rounds_cum_time[[#This Row],[55]],rounds_cum_time[55],1),"."))</f>
        <v>62.</v>
      </c>
      <c r="BM68" s="11" t="str">
        <f>IF(ISBLANK(laps_times[[#This Row],[56]]),"DNF",CONCATENATE(RANK(rounds_cum_time[[#This Row],[56]],rounds_cum_time[56],1),"."))</f>
        <v>63.</v>
      </c>
      <c r="BN68" s="11" t="str">
        <f>IF(ISBLANK(laps_times[[#This Row],[57]]),"DNF",CONCATENATE(RANK(rounds_cum_time[[#This Row],[57]],rounds_cum_time[57],1),"."))</f>
        <v>63.</v>
      </c>
      <c r="BO68" s="11" t="str">
        <f>IF(ISBLANK(laps_times[[#This Row],[58]]),"DNF",CONCATENATE(RANK(rounds_cum_time[[#This Row],[58]],rounds_cum_time[58],1),"."))</f>
        <v>63.</v>
      </c>
      <c r="BP68" s="11" t="str">
        <f>IF(ISBLANK(laps_times[[#This Row],[59]]),"DNF",CONCATENATE(RANK(rounds_cum_time[[#This Row],[59]],rounds_cum_time[59],1),"."))</f>
        <v>63.</v>
      </c>
      <c r="BQ68" s="11" t="str">
        <f>IF(ISBLANK(laps_times[[#This Row],[60]]),"DNF",CONCATENATE(RANK(rounds_cum_time[[#This Row],[60]],rounds_cum_time[60],1),"."))</f>
        <v>62.</v>
      </c>
      <c r="BR68" s="11" t="str">
        <f>IF(ISBLANK(laps_times[[#This Row],[61]]),"DNF",CONCATENATE(RANK(rounds_cum_time[[#This Row],[61]],rounds_cum_time[61],1),"."))</f>
        <v>63.</v>
      </c>
      <c r="BS68" s="11" t="str">
        <f>IF(ISBLANK(laps_times[[#This Row],[62]]),"DNF",CONCATENATE(RANK(rounds_cum_time[[#This Row],[62]],rounds_cum_time[62],1),"."))</f>
        <v>63.</v>
      </c>
      <c r="BT68" s="11" t="str">
        <f>IF(ISBLANK(laps_times[[#This Row],[63]]),"DNF",CONCATENATE(RANK(rounds_cum_time[[#This Row],[63]],rounds_cum_time[63],1),"."))</f>
        <v>63.</v>
      </c>
    </row>
    <row r="69" spans="2:72" x14ac:dyDescent="0.2">
      <c r="B69" s="5">
        <v>64</v>
      </c>
      <c r="C69" s="20">
        <v>78</v>
      </c>
      <c r="D69" s="1" t="s">
        <v>116</v>
      </c>
      <c r="E69" s="3">
        <v>1968</v>
      </c>
      <c r="F69" s="3" t="s">
        <v>46</v>
      </c>
      <c r="G69" s="3">
        <v>3</v>
      </c>
      <c r="H69" s="1" t="s">
        <v>117</v>
      </c>
      <c r="I69" s="7">
        <v>0.15452534722222222</v>
      </c>
      <c r="J69" s="11" t="str">
        <f>IF(ISBLANK(laps_times[[#This Row],[1]]),"DNF",CONCATENATE(RANK(rounds_cum_time[[#This Row],[1]],rounds_cum_time[1],1),"."))</f>
        <v>56.</v>
      </c>
      <c r="K69" s="11" t="str">
        <f>IF(ISBLANK(laps_times[[#This Row],[2]]),"DNF",CONCATENATE(RANK(rounds_cum_time[[#This Row],[2]],rounds_cum_time[2],1),"."))</f>
        <v>63.</v>
      </c>
      <c r="L69" s="11" t="str">
        <f>IF(ISBLANK(laps_times[[#This Row],[3]]),"DNF",CONCATENATE(RANK(rounds_cum_time[[#This Row],[3]],rounds_cum_time[3],1),"."))</f>
        <v>65.</v>
      </c>
      <c r="M69" s="11" t="str">
        <f>IF(ISBLANK(laps_times[[#This Row],[4]]),"DNF",CONCATENATE(RANK(rounds_cum_time[[#This Row],[4]],rounds_cum_time[4],1),"."))</f>
        <v>65.</v>
      </c>
      <c r="N69" s="11" t="str">
        <f>IF(ISBLANK(laps_times[[#This Row],[5]]),"DNF",CONCATENATE(RANK(rounds_cum_time[[#This Row],[5]],rounds_cum_time[5],1),"."))</f>
        <v>66.</v>
      </c>
      <c r="O69" s="11" t="str">
        <f>IF(ISBLANK(laps_times[[#This Row],[6]]),"DNF",CONCATENATE(RANK(rounds_cum_time[[#This Row],[6]],rounds_cum_time[6],1),"."))</f>
        <v>67.</v>
      </c>
      <c r="P69" s="11" t="str">
        <f>IF(ISBLANK(laps_times[[#This Row],[7]]),"DNF",CONCATENATE(RANK(rounds_cum_time[[#This Row],[7]],rounds_cum_time[7],1),"."))</f>
        <v>72.</v>
      </c>
      <c r="Q69" s="11" t="str">
        <f>IF(ISBLANK(laps_times[[#This Row],[8]]),"DNF",CONCATENATE(RANK(rounds_cum_time[[#This Row],[8]],rounds_cum_time[8],1),"."))</f>
        <v>73.</v>
      </c>
      <c r="R69" s="11" t="str">
        <f>IF(ISBLANK(laps_times[[#This Row],[9]]),"DNF",CONCATENATE(RANK(rounds_cum_time[[#This Row],[9]],rounds_cum_time[9],1),"."))</f>
        <v>73.</v>
      </c>
      <c r="S69" s="11" t="str">
        <f>IF(ISBLANK(laps_times[[#This Row],[10]]),"DNF",CONCATENATE(RANK(rounds_cum_time[[#This Row],[10]],rounds_cum_time[10],1),"."))</f>
        <v>73.</v>
      </c>
      <c r="T69" s="11" t="str">
        <f>IF(ISBLANK(laps_times[[#This Row],[11]]),"DNF",CONCATENATE(RANK(rounds_cum_time[[#This Row],[11]],rounds_cum_time[11],1),"."))</f>
        <v>74.</v>
      </c>
      <c r="U69" s="11" t="str">
        <f>IF(ISBLANK(laps_times[[#This Row],[12]]),"DNF",CONCATENATE(RANK(rounds_cum_time[[#This Row],[12]],rounds_cum_time[12],1),"."))</f>
        <v>74.</v>
      </c>
      <c r="V69" s="11" t="str">
        <f>IF(ISBLANK(laps_times[[#This Row],[13]]),"DNF",CONCATENATE(RANK(rounds_cum_time[[#This Row],[13]],rounds_cum_time[13],1),"."))</f>
        <v>74.</v>
      </c>
      <c r="W69" s="11" t="str">
        <f>IF(ISBLANK(laps_times[[#This Row],[14]]),"DNF",CONCATENATE(RANK(rounds_cum_time[[#This Row],[14]],rounds_cum_time[14],1),"."))</f>
        <v>76.</v>
      </c>
      <c r="X69" s="11" t="str">
        <f>IF(ISBLANK(laps_times[[#This Row],[15]]),"DNF",CONCATENATE(RANK(rounds_cum_time[[#This Row],[15]],rounds_cum_time[15],1),"."))</f>
        <v>75.</v>
      </c>
      <c r="Y69" s="11" t="str">
        <f>IF(ISBLANK(laps_times[[#This Row],[16]]),"DNF",CONCATENATE(RANK(rounds_cum_time[[#This Row],[16]],rounds_cum_time[16],1),"."))</f>
        <v>76.</v>
      </c>
      <c r="Z69" s="11" t="str">
        <f>IF(ISBLANK(laps_times[[#This Row],[17]]),"DNF",CONCATENATE(RANK(rounds_cum_time[[#This Row],[17]],rounds_cum_time[17],1),"."))</f>
        <v>75.</v>
      </c>
      <c r="AA69" s="11" t="str">
        <f>IF(ISBLANK(laps_times[[#This Row],[18]]),"DNF",CONCATENATE(RANK(rounds_cum_time[[#This Row],[18]],rounds_cum_time[18],1),"."))</f>
        <v>75.</v>
      </c>
      <c r="AB69" s="11" t="str">
        <f>IF(ISBLANK(laps_times[[#This Row],[19]]),"DNF",CONCATENATE(RANK(rounds_cum_time[[#This Row],[19]],rounds_cum_time[19],1),"."))</f>
        <v>76.</v>
      </c>
      <c r="AC69" s="11" t="str">
        <f>IF(ISBLANK(laps_times[[#This Row],[20]]),"DNF",CONCATENATE(RANK(rounds_cum_time[[#This Row],[20]],rounds_cum_time[20],1),"."))</f>
        <v>75.</v>
      </c>
      <c r="AD69" s="11" t="str">
        <f>IF(ISBLANK(laps_times[[#This Row],[21]]),"DNF",CONCATENATE(RANK(rounds_cum_time[[#This Row],[21]],rounds_cum_time[21],1),"."))</f>
        <v>74.</v>
      </c>
      <c r="AE69" s="11" t="str">
        <f>IF(ISBLANK(laps_times[[#This Row],[22]]),"DNF",CONCATENATE(RANK(rounds_cum_time[[#This Row],[22]],rounds_cum_time[22],1),"."))</f>
        <v>74.</v>
      </c>
      <c r="AF69" s="11" t="str">
        <f>IF(ISBLANK(laps_times[[#This Row],[23]]),"DNF",CONCATENATE(RANK(rounds_cum_time[[#This Row],[23]],rounds_cum_time[23],1),"."))</f>
        <v>74.</v>
      </c>
      <c r="AG69" s="11" t="str">
        <f>IF(ISBLANK(laps_times[[#This Row],[24]]),"DNF",CONCATENATE(RANK(rounds_cum_time[[#This Row],[24]],rounds_cum_time[24],1),"."))</f>
        <v>74.</v>
      </c>
      <c r="AH69" s="11" t="str">
        <f>IF(ISBLANK(laps_times[[#This Row],[25]]),"DNF",CONCATENATE(RANK(rounds_cum_time[[#This Row],[25]],rounds_cum_time[25],1),"."))</f>
        <v>74.</v>
      </c>
      <c r="AI69" s="11" t="str">
        <f>IF(ISBLANK(laps_times[[#This Row],[26]]),"DNF",CONCATENATE(RANK(rounds_cum_time[[#This Row],[26]],rounds_cum_time[26],1),"."))</f>
        <v>74.</v>
      </c>
      <c r="AJ69" s="11" t="str">
        <f>IF(ISBLANK(laps_times[[#This Row],[27]]),"DNF",CONCATENATE(RANK(rounds_cum_time[[#This Row],[27]],rounds_cum_time[27],1),"."))</f>
        <v>74.</v>
      </c>
      <c r="AK69" s="11" t="str">
        <f>IF(ISBLANK(laps_times[[#This Row],[28]]),"DNF",CONCATENATE(RANK(rounds_cum_time[[#This Row],[28]],rounds_cum_time[28],1),"."))</f>
        <v>74.</v>
      </c>
      <c r="AL69" s="11" t="str">
        <f>IF(ISBLANK(laps_times[[#This Row],[29]]),"DNF",CONCATENATE(RANK(rounds_cum_time[[#This Row],[29]],rounds_cum_time[29],1),"."))</f>
        <v>72.</v>
      </c>
      <c r="AM69" s="11" t="str">
        <f>IF(ISBLANK(laps_times[[#This Row],[30]]),"DNF",CONCATENATE(RANK(rounds_cum_time[[#This Row],[30]],rounds_cum_time[30],1),"."))</f>
        <v>72.</v>
      </c>
      <c r="AN69" s="11" t="str">
        <f>IF(ISBLANK(laps_times[[#This Row],[31]]),"DNF",CONCATENATE(RANK(rounds_cum_time[[#This Row],[31]],rounds_cum_time[31],1),"."))</f>
        <v>72.</v>
      </c>
      <c r="AO69" s="11" t="str">
        <f>IF(ISBLANK(laps_times[[#This Row],[32]]),"DNF",CONCATENATE(RANK(rounds_cum_time[[#This Row],[32]],rounds_cum_time[32],1),"."))</f>
        <v>72.</v>
      </c>
      <c r="AP69" s="11" t="str">
        <f>IF(ISBLANK(laps_times[[#This Row],[33]]),"DNF",CONCATENATE(RANK(rounds_cum_time[[#This Row],[33]],rounds_cum_time[33],1),"."))</f>
        <v>72.</v>
      </c>
      <c r="AQ69" s="11" t="str">
        <f>IF(ISBLANK(laps_times[[#This Row],[34]]),"DNF",CONCATENATE(RANK(rounds_cum_time[[#This Row],[34]],rounds_cum_time[34],1),"."))</f>
        <v>72.</v>
      </c>
      <c r="AR69" s="11" t="str">
        <f>IF(ISBLANK(laps_times[[#This Row],[35]]),"DNF",CONCATENATE(RANK(rounds_cum_time[[#This Row],[35]],rounds_cum_time[35],1),"."))</f>
        <v>72.</v>
      </c>
      <c r="AS69" s="11" t="str">
        <f>IF(ISBLANK(laps_times[[#This Row],[36]]),"DNF",CONCATENATE(RANK(rounds_cum_time[[#This Row],[36]],rounds_cum_time[36],1),"."))</f>
        <v>72.</v>
      </c>
      <c r="AT69" s="11" t="str">
        <f>IF(ISBLANK(laps_times[[#This Row],[37]]),"DNF",CONCATENATE(RANK(rounds_cum_time[[#This Row],[37]],rounds_cum_time[37],1),"."))</f>
        <v>72.</v>
      </c>
      <c r="AU69" s="11" t="str">
        <f>IF(ISBLANK(laps_times[[#This Row],[38]]),"DNF",CONCATENATE(RANK(rounds_cum_time[[#This Row],[38]],rounds_cum_time[38],1),"."))</f>
        <v>71.</v>
      </c>
      <c r="AV69" s="11" t="str">
        <f>IF(ISBLANK(laps_times[[#This Row],[39]]),"DNF",CONCATENATE(RANK(rounds_cum_time[[#This Row],[39]],rounds_cum_time[39],1),"."))</f>
        <v>70.</v>
      </c>
      <c r="AW69" s="11" t="str">
        <f>IF(ISBLANK(laps_times[[#This Row],[40]]),"DNF",CONCATENATE(RANK(rounds_cum_time[[#This Row],[40]],rounds_cum_time[40],1),"."))</f>
        <v>70.</v>
      </c>
      <c r="AX69" s="11" t="str">
        <f>IF(ISBLANK(laps_times[[#This Row],[41]]),"DNF",CONCATENATE(RANK(rounds_cum_time[[#This Row],[41]],rounds_cum_time[41],1),"."))</f>
        <v>69.</v>
      </c>
      <c r="AY69" s="11" t="str">
        <f>IF(ISBLANK(laps_times[[#This Row],[42]]),"DNF",CONCATENATE(RANK(rounds_cum_time[[#This Row],[42]],rounds_cum_time[42],1),"."))</f>
        <v>69.</v>
      </c>
      <c r="AZ69" s="11" t="str">
        <f>IF(ISBLANK(laps_times[[#This Row],[43]]),"DNF",CONCATENATE(RANK(rounds_cum_time[[#This Row],[43]],rounds_cum_time[43],1),"."))</f>
        <v>67.</v>
      </c>
      <c r="BA69" s="11" t="str">
        <f>IF(ISBLANK(laps_times[[#This Row],[44]]),"DNF",CONCATENATE(RANK(rounds_cum_time[[#This Row],[44]],rounds_cum_time[44],1),"."))</f>
        <v>67.</v>
      </c>
      <c r="BB69" s="11" t="str">
        <f>IF(ISBLANK(laps_times[[#This Row],[45]]),"DNF",CONCATENATE(RANK(rounds_cum_time[[#This Row],[45]],rounds_cum_time[45],1),"."))</f>
        <v>67.</v>
      </c>
      <c r="BC69" s="11" t="str">
        <f>IF(ISBLANK(laps_times[[#This Row],[46]]),"DNF",CONCATENATE(RANK(rounds_cum_time[[#This Row],[46]],rounds_cum_time[46],1),"."))</f>
        <v>67.</v>
      </c>
      <c r="BD69" s="11" t="str">
        <f>IF(ISBLANK(laps_times[[#This Row],[47]]),"DNF",CONCATENATE(RANK(rounds_cum_time[[#This Row],[47]],rounds_cum_time[47],1),"."))</f>
        <v>67.</v>
      </c>
      <c r="BE69" s="11" t="str">
        <f>IF(ISBLANK(laps_times[[#This Row],[48]]),"DNF",CONCATENATE(RANK(rounds_cum_time[[#This Row],[48]],rounds_cum_time[48],1),"."))</f>
        <v>67.</v>
      </c>
      <c r="BF69" s="11" t="str">
        <f>IF(ISBLANK(laps_times[[#This Row],[49]]),"DNF",CONCATENATE(RANK(rounds_cum_time[[#This Row],[49]],rounds_cum_time[49],1),"."))</f>
        <v>67.</v>
      </c>
      <c r="BG69" s="11" t="str">
        <f>IF(ISBLANK(laps_times[[#This Row],[50]]),"DNF",CONCATENATE(RANK(rounds_cum_time[[#This Row],[50]],rounds_cum_time[50],1),"."))</f>
        <v>67.</v>
      </c>
      <c r="BH69" s="11" t="str">
        <f>IF(ISBLANK(laps_times[[#This Row],[51]]),"DNF",CONCATENATE(RANK(rounds_cum_time[[#This Row],[51]],rounds_cum_time[51],1),"."))</f>
        <v>66.</v>
      </c>
      <c r="BI69" s="11" t="str">
        <f>IF(ISBLANK(laps_times[[#This Row],[52]]),"DNF",CONCATENATE(RANK(rounds_cum_time[[#This Row],[52]],rounds_cum_time[52],1),"."))</f>
        <v>65.</v>
      </c>
      <c r="BJ69" s="11" t="str">
        <f>IF(ISBLANK(laps_times[[#This Row],[53]]),"DNF",CONCATENATE(RANK(rounds_cum_time[[#This Row],[53]],rounds_cum_time[53],1),"."))</f>
        <v>65.</v>
      </c>
      <c r="BK69" s="11" t="str">
        <f>IF(ISBLANK(laps_times[[#This Row],[54]]),"DNF",CONCATENATE(RANK(rounds_cum_time[[#This Row],[54]],rounds_cum_time[54],1),"."))</f>
        <v>65.</v>
      </c>
      <c r="BL69" s="11" t="str">
        <f>IF(ISBLANK(laps_times[[#This Row],[55]]),"DNF",CONCATENATE(RANK(rounds_cum_time[[#This Row],[55]],rounds_cum_time[55],1),"."))</f>
        <v>65.</v>
      </c>
      <c r="BM69" s="11" t="str">
        <f>IF(ISBLANK(laps_times[[#This Row],[56]]),"DNF",CONCATENATE(RANK(rounds_cum_time[[#This Row],[56]],rounds_cum_time[56],1),"."))</f>
        <v>66.</v>
      </c>
      <c r="BN69" s="11" t="str">
        <f>IF(ISBLANK(laps_times[[#This Row],[57]]),"DNF",CONCATENATE(RANK(rounds_cum_time[[#This Row],[57]],rounds_cum_time[57],1),"."))</f>
        <v>66.</v>
      </c>
      <c r="BO69" s="11" t="str">
        <f>IF(ISBLANK(laps_times[[#This Row],[58]]),"DNF",CONCATENATE(RANK(rounds_cum_time[[#This Row],[58]],rounds_cum_time[58],1),"."))</f>
        <v>66.</v>
      </c>
      <c r="BP69" s="11" t="str">
        <f>IF(ISBLANK(laps_times[[#This Row],[59]]),"DNF",CONCATENATE(RANK(rounds_cum_time[[#This Row],[59]],rounds_cum_time[59],1),"."))</f>
        <v>65.</v>
      </c>
      <c r="BQ69" s="11" t="str">
        <f>IF(ISBLANK(laps_times[[#This Row],[60]]),"DNF",CONCATENATE(RANK(rounds_cum_time[[#This Row],[60]],rounds_cum_time[60],1),"."))</f>
        <v>64.</v>
      </c>
      <c r="BR69" s="11" t="str">
        <f>IF(ISBLANK(laps_times[[#This Row],[61]]),"DNF",CONCATENATE(RANK(rounds_cum_time[[#This Row],[61]],rounds_cum_time[61],1),"."))</f>
        <v>64.</v>
      </c>
      <c r="BS69" s="11" t="str">
        <f>IF(ISBLANK(laps_times[[#This Row],[62]]),"DNF",CONCATENATE(RANK(rounds_cum_time[[#This Row],[62]],rounds_cum_time[62],1),"."))</f>
        <v>64.</v>
      </c>
      <c r="BT69" s="11" t="str">
        <f>IF(ISBLANK(laps_times[[#This Row],[63]]),"DNF",CONCATENATE(RANK(rounds_cum_time[[#This Row],[63]],rounds_cum_time[63],1),"."))</f>
        <v>64.</v>
      </c>
    </row>
    <row r="70" spans="2:72" x14ac:dyDescent="0.2">
      <c r="B70" s="5">
        <v>65</v>
      </c>
      <c r="C70" s="20">
        <v>60</v>
      </c>
      <c r="D70" s="1" t="s">
        <v>118</v>
      </c>
      <c r="E70" s="3">
        <v>1970</v>
      </c>
      <c r="F70" s="3" t="s">
        <v>1</v>
      </c>
      <c r="G70" s="3">
        <v>24</v>
      </c>
      <c r="H70" s="1" t="s">
        <v>119</v>
      </c>
      <c r="I70" s="7">
        <v>0.15524988425925926</v>
      </c>
      <c r="J70" s="11" t="str">
        <f>IF(ISBLANK(laps_times[[#This Row],[1]]),"DNF",CONCATENATE(RANK(rounds_cum_time[[#This Row],[1]],rounds_cum_time[1],1),"."))</f>
        <v>82.</v>
      </c>
      <c r="K70" s="11" t="str">
        <f>IF(ISBLANK(laps_times[[#This Row],[2]]),"DNF",CONCATENATE(RANK(rounds_cum_time[[#This Row],[2]],rounds_cum_time[2],1),"."))</f>
        <v>81.</v>
      </c>
      <c r="L70" s="11" t="str">
        <f>IF(ISBLANK(laps_times[[#This Row],[3]]),"DNF",CONCATENATE(RANK(rounds_cum_time[[#This Row],[3]],rounds_cum_time[3],1),"."))</f>
        <v>81.</v>
      </c>
      <c r="M70" s="11" t="str">
        <f>IF(ISBLANK(laps_times[[#This Row],[4]]),"DNF",CONCATENATE(RANK(rounds_cum_time[[#This Row],[4]],rounds_cum_time[4],1),"."))</f>
        <v>79.</v>
      </c>
      <c r="N70" s="11" t="str">
        <f>IF(ISBLANK(laps_times[[#This Row],[5]]),"DNF",CONCATENATE(RANK(rounds_cum_time[[#This Row],[5]],rounds_cum_time[5],1),"."))</f>
        <v>76.</v>
      </c>
      <c r="O70" s="11" t="str">
        <f>IF(ISBLANK(laps_times[[#This Row],[6]]),"DNF",CONCATENATE(RANK(rounds_cum_time[[#This Row],[6]],rounds_cum_time[6],1),"."))</f>
        <v>77.</v>
      </c>
      <c r="P70" s="11" t="str">
        <f>IF(ISBLANK(laps_times[[#This Row],[7]]),"DNF",CONCATENATE(RANK(rounds_cum_time[[#This Row],[7]],rounds_cum_time[7],1),"."))</f>
        <v>77.</v>
      </c>
      <c r="Q70" s="11" t="str">
        <f>IF(ISBLANK(laps_times[[#This Row],[8]]),"DNF",CONCATENATE(RANK(rounds_cum_time[[#This Row],[8]],rounds_cum_time[8],1),"."))</f>
        <v>77.</v>
      </c>
      <c r="R70" s="11" t="str">
        <f>IF(ISBLANK(laps_times[[#This Row],[9]]),"DNF",CONCATENATE(RANK(rounds_cum_time[[#This Row],[9]],rounds_cum_time[9],1),"."))</f>
        <v>77.</v>
      </c>
      <c r="S70" s="11" t="str">
        <f>IF(ISBLANK(laps_times[[#This Row],[10]]),"DNF",CONCATENATE(RANK(rounds_cum_time[[#This Row],[10]],rounds_cum_time[10],1),"."))</f>
        <v>77.</v>
      </c>
      <c r="T70" s="11" t="str">
        <f>IF(ISBLANK(laps_times[[#This Row],[11]]),"DNF",CONCATENATE(RANK(rounds_cum_time[[#This Row],[11]],rounds_cum_time[11],1),"."))</f>
        <v>76.</v>
      </c>
      <c r="U70" s="11" t="str">
        <f>IF(ISBLANK(laps_times[[#This Row],[12]]),"DNF",CONCATENATE(RANK(rounds_cum_time[[#This Row],[12]],rounds_cum_time[12],1),"."))</f>
        <v>76.</v>
      </c>
      <c r="V70" s="11" t="str">
        <f>IF(ISBLANK(laps_times[[#This Row],[13]]),"DNF",CONCATENATE(RANK(rounds_cum_time[[#This Row],[13]],rounds_cum_time[13],1),"."))</f>
        <v>76.</v>
      </c>
      <c r="W70" s="11" t="str">
        <f>IF(ISBLANK(laps_times[[#This Row],[14]]),"DNF",CONCATENATE(RANK(rounds_cum_time[[#This Row],[14]],rounds_cum_time[14],1),"."))</f>
        <v>73.</v>
      </c>
      <c r="X70" s="11" t="str">
        <f>IF(ISBLANK(laps_times[[#This Row],[15]]),"DNF",CONCATENATE(RANK(rounds_cum_time[[#This Row],[15]],rounds_cum_time[15],1),"."))</f>
        <v>72.</v>
      </c>
      <c r="Y70" s="11" t="str">
        <f>IF(ISBLANK(laps_times[[#This Row],[16]]),"DNF",CONCATENATE(RANK(rounds_cum_time[[#This Row],[16]],rounds_cum_time[16],1),"."))</f>
        <v>71.</v>
      </c>
      <c r="Z70" s="11" t="str">
        <f>IF(ISBLANK(laps_times[[#This Row],[17]]),"DNF",CONCATENATE(RANK(rounds_cum_time[[#This Row],[17]],rounds_cum_time[17],1),"."))</f>
        <v>71.</v>
      </c>
      <c r="AA70" s="11" t="str">
        <f>IF(ISBLANK(laps_times[[#This Row],[18]]),"DNF",CONCATENATE(RANK(rounds_cum_time[[#This Row],[18]],rounds_cum_time[18],1),"."))</f>
        <v>70.</v>
      </c>
      <c r="AB70" s="11" t="str">
        <f>IF(ISBLANK(laps_times[[#This Row],[19]]),"DNF",CONCATENATE(RANK(rounds_cum_time[[#This Row],[19]],rounds_cum_time[19],1),"."))</f>
        <v>66.</v>
      </c>
      <c r="AC70" s="11" t="str">
        <f>IF(ISBLANK(laps_times[[#This Row],[20]]),"DNF",CONCATENATE(RANK(rounds_cum_time[[#This Row],[20]],rounds_cum_time[20],1),"."))</f>
        <v>65.</v>
      </c>
      <c r="AD70" s="11" t="str">
        <f>IF(ISBLANK(laps_times[[#This Row],[21]]),"DNF",CONCATENATE(RANK(rounds_cum_time[[#This Row],[21]],rounds_cum_time[21],1),"."))</f>
        <v>64.</v>
      </c>
      <c r="AE70" s="11" t="str">
        <f>IF(ISBLANK(laps_times[[#This Row],[22]]),"DNF",CONCATENATE(RANK(rounds_cum_time[[#This Row],[22]],rounds_cum_time[22],1),"."))</f>
        <v>64.</v>
      </c>
      <c r="AF70" s="11" t="str">
        <f>IF(ISBLANK(laps_times[[#This Row],[23]]),"DNF",CONCATENATE(RANK(rounds_cum_time[[#This Row],[23]],rounds_cum_time[23],1),"."))</f>
        <v>61.</v>
      </c>
      <c r="AG70" s="11" t="str">
        <f>IF(ISBLANK(laps_times[[#This Row],[24]]),"DNF",CONCATENATE(RANK(rounds_cum_time[[#This Row],[24]],rounds_cum_time[24],1),"."))</f>
        <v>61.</v>
      </c>
      <c r="AH70" s="11" t="str">
        <f>IF(ISBLANK(laps_times[[#This Row],[25]]),"DNF",CONCATENATE(RANK(rounds_cum_time[[#This Row],[25]],rounds_cum_time[25],1),"."))</f>
        <v>59.</v>
      </c>
      <c r="AI70" s="11" t="str">
        <f>IF(ISBLANK(laps_times[[#This Row],[26]]),"DNF",CONCATENATE(RANK(rounds_cum_time[[#This Row],[26]],rounds_cum_time[26],1),"."))</f>
        <v>59.</v>
      </c>
      <c r="AJ70" s="11" t="str">
        <f>IF(ISBLANK(laps_times[[#This Row],[27]]),"DNF",CONCATENATE(RANK(rounds_cum_time[[#This Row],[27]],rounds_cum_time[27],1),"."))</f>
        <v>59.</v>
      </c>
      <c r="AK70" s="11" t="str">
        <f>IF(ISBLANK(laps_times[[#This Row],[28]]),"DNF",CONCATENATE(RANK(rounds_cum_time[[#This Row],[28]],rounds_cum_time[28],1),"."))</f>
        <v>58.</v>
      </c>
      <c r="AL70" s="11" t="str">
        <f>IF(ISBLANK(laps_times[[#This Row],[29]]),"DNF",CONCATENATE(RANK(rounds_cum_time[[#This Row],[29]],rounds_cum_time[29],1),"."))</f>
        <v>57.</v>
      </c>
      <c r="AM70" s="11" t="str">
        <f>IF(ISBLANK(laps_times[[#This Row],[30]]),"DNF",CONCATENATE(RANK(rounds_cum_time[[#This Row],[30]],rounds_cum_time[30],1),"."))</f>
        <v>57.</v>
      </c>
      <c r="AN70" s="11" t="str">
        <f>IF(ISBLANK(laps_times[[#This Row],[31]]),"DNF",CONCATENATE(RANK(rounds_cum_time[[#This Row],[31]],rounds_cum_time[31],1),"."))</f>
        <v>57.</v>
      </c>
      <c r="AO70" s="11" t="str">
        <f>IF(ISBLANK(laps_times[[#This Row],[32]]),"DNF",CONCATENATE(RANK(rounds_cum_time[[#This Row],[32]],rounds_cum_time[32],1),"."))</f>
        <v>57.</v>
      </c>
      <c r="AP70" s="11" t="str">
        <f>IF(ISBLANK(laps_times[[#This Row],[33]]),"DNF",CONCATENATE(RANK(rounds_cum_time[[#This Row],[33]],rounds_cum_time[33],1),"."))</f>
        <v>58.</v>
      </c>
      <c r="AQ70" s="11" t="str">
        <f>IF(ISBLANK(laps_times[[#This Row],[34]]),"DNF",CONCATENATE(RANK(rounds_cum_time[[#This Row],[34]],rounds_cum_time[34],1),"."))</f>
        <v>58.</v>
      </c>
      <c r="AR70" s="11" t="str">
        <f>IF(ISBLANK(laps_times[[#This Row],[35]]),"DNF",CONCATENATE(RANK(rounds_cum_time[[#This Row],[35]],rounds_cum_time[35],1),"."))</f>
        <v>58.</v>
      </c>
      <c r="AS70" s="11" t="str">
        <f>IF(ISBLANK(laps_times[[#This Row],[36]]),"DNF",CONCATENATE(RANK(rounds_cum_time[[#This Row],[36]],rounds_cum_time[36],1),"."))</f>
        <v>58.</v>
      </c>
      <c r="AT70" s="11" t="str">
        <f>IF(ISBLANK(laps_times[[#This Row],[37]]),"DNF",CONCATENATE(RANK(rounds_cum_time[[#This Row],[37]],rounds_cum_time[37],1),"."))</f>
        <v>58.</v>
      </c>
      <c r="AU70" s="11" t="str">
        <f>IF(ISBLANK(laps_times[[#This Row],[38]]),"DNF",CONCATENATE(RANK(rounds_cum_time[[#This Row],[38]],rounds_cum_time[38],1),"."))</f>
        <v>58.</v>
      </c>
      <c r="AV70" s="11" t="str">
        <f>IF(ISBLANK(laps_times[[#This Row],[39]]),"DNF",CONCATENATE(RANK(rounds_cum_time[[#This Row],[39]],rounds_cum_time[39],1),"."))</f>
        <v>59.</v>
      </c>
      <c r="AW70" s="11" t="str">
        <f>IF(ISBLANK(laps_times[[#This Row],[40]]),"DNF",CONCATENATE(RANK(rounds_cum_time[[#This Row],[40]],rounds_cum_time[40],1),"."))</f>
        <v>60.</v>
      </c>
      <c r="AX70" s="11" t="str">
        <f>IF(ISBLANK(laps_times[[#This Row],[41]]),"DNF",CONCATENATE(RANK(rounds_cum_time[[#This Row],[41]],rounds_cum_time[41],1),"."))</f>
        <v>60.</v>
      </c>
      <c r="AY70" s="11" t="str">
        <f>IF(ISBLANK(laps_times[[#This Row],[42]]),"DNF",CONCATENATE(RANK(rounds_cum_time[[#This Row],[42]],rounds_cum_time[42],1),"."))</f>
        <v>60.</v>
      </c>
      <c r="AZ70" s="11" t="str">
        <f>IF(ISBLANK(laps_times[[#This Row],[43]]),"DNF",CONCATENATE(RANK(rounds_cum_time[[#This Row],[43]],rounds_cum_time[43],1),"."))</f>
        <v>60.</v>
      </c>
      <c r="BA70" s="11" t="str">
        <f>IF(ISBLANK(laps_times[[#This Row],[44]]),"DNF",CONCATENATE(RANK(rounds_cum_time[[#This Row],[44]],rounds_cum_time[44],1),"."))</f>
        <v>59.</v>
      </c>
      <c r="BB70" s="11" t="str">
        <f>IF(ISBLANK(laps_times[[#This Row],[45]]),"DNF",CONCATENATE(RANK(rounds_cum_time[[#This Row],[45]],rounds_cum_time[45],1),"."))</f>
        <v>61.</v>
      </c>
      <c r="BC70" s="11" t="str">
        <f>IF(ISBLANK(laps_times[[#This Row],[46]]),"DNF",CONCATENATE(RANK(rounds_cum_time[[#This Row],[46]],rounds_cum_time[46],1),"."))</f>
        <v>61.</v>
      </c>
      <c r="BD70" s="11" t="str">
        <f>IF(ISBLANK(laps_times[[#This Row],[47]]),"DNF",CONCATENATE(RANK(rounds_cum_time[[#This Row],[47]],rounds_cum_time[47],1),"."))</f>
        <v>63.</v>
      </c>
      <c r="BE70" s="11" t="str">
        <f>IF(ISBLANK(laps_times[[#This Row],[48]]),"DNF",CONCATENATE(RANK(rounds_cum_time[[#This Row],[48]],rounds_cum_time[48],1),"."))</f>
        <v>63.</v>
      </c>
      <c r="BF70" s="11" t="str">
        <f>IF(ISBLANK(laps_times[[#This Row],[49]]),"DNF",CONCATENATE(RANK(rounds_cum_time[[#This Row],[49]],rounds_cum_time[49],1),"."))</f>
        <v>63.</v>
      </c>
      <c r="BG70" s="11" t="str">
        <f>IF(ISBLANK(laps_times[[#This Row],[50]]),"DNF",CONCATENATE(RANK(rounds_cum_time[[#This Row],[50]],rounds_cum_time[50],1),"."))</f>
        <v>63.</v>
      </c>
      <c r="BH70" s="11" t="str">
        <f>IF(ISBLANK(laps_times[[#This Row],[51]]),"DNF",CONCATENATE(RANK(rounds_cum_time[[#This Row],[51]],rounds_cum_time[51],1),"."))</f>
        <v>63.</v>
      </c>
      <c r="BI70" s="11" t="str">
        <f>IF(ISBLANK(laps_times[[#This Row],[52]]),"DNF",CONCATENATE(RANK(rounds_cum_time[[#This Row],[52]],rounds_cum_time[52],1),"."))</f>
        <v>64.</v>
      </c>
      <c r="BJ70" s="11" t="str">
        <f>IF(ISBLANK(laps_times[[#This Row],[53]]),"DNF",CONCATENATE(RANK(rounds_cum_time[[#This Row],[53]],rounds_cum_time[53],1),"."))</f>
        <v>64.</v>
      </c>
      <c r="BK70" s="11" t="str">
        <f>IF(ISBLANK(laps_times[[#This Row],[54]]),"DNF",CONCATENATE(RANK(rounds_cum_time[[#This Row],[54]],rounds_cum_time[54],1),"."))</f>
        <v>64.</v>
      </c>
      <c r="BL70" s="11" t="str">
        <f>IF(ISBLANK(laps_times[[#This Row],[55]]),"DNF",CONCATENATE(RANK(rounds_cum_time[[#This Row],[55]],rounds_cum_time[55],1),"."))</f>
        <v>64.</v>
      </c>
      <c r="BM70" s="11" t="str">
        <f>IF(ISBLANK(laps_times[[#This Row],[56]]),"DNF",CONCATENATE(RANK(rounds_cum_time[[#This Row],[56]],rounds_cum_time[56],1),"."))</f>
        <v>64.</v>
      </c>
      <c r="BN70" s="11" t="str">
        <f>IF(ISBLANK(laps_times[[#This Row],[57]]),"DNF",CONCATENATE(RANK(rounds_cum_time[[#This Row],[57]],rounds_cum_time[57],1),"."))</f>
        <v>64.</v>
      </c>
      <c r="BO70" s="11" t="str">
        <f>IF(ISBLANK(laps_times[[#This Row],[58]]),"DNF",CONCATENATE(RANK(rounds_cum_time[[#This Row],[58]],rounds_cum_time[58],1),"."))</f>
        <v>64.</v>
      </c>
      <c r="BP70" s="11" t="str">
        <f>IF(ISBLANK(laps_times[[#This Row],[59]]),"DNF",CONCATENATE(RANK(rounds_cum_time[[#This Row],[59]],rounds_cum_time[59],1),"."))</f>
        <v>66.</v>
      </c>
      <c r="BQ70" s="11" t="str">
        <f>IF(ISBLANK(laps_times[[#This Row],[60]]),"DNF",CONCATENATE(RANK(rounds_cum_time[[#This Row],[60]],rounds_cum_time[60],1),"."))</f>
        <v>65.</v>
      </c>
      <c r="BR70" s="11" t="str">
        <f>IF(ISBLANK(laps_times[[#This Row],[61]]),"DNF",CONCATENATE(RANK(rounds_cum_time[[#This Row],[61]],rounds_cum_time[61],1),"."))</f>
        <v>65.</v>
      </c>
      <c r="BS70" s="11" t="str">
        <f>IF(ISBLANK(laps_times[[#This Row],[62]]),"DNF",CONCATENATE(RANK(rounds_cum_time[[#This Row],[62]],rounds_cum_time[62],1),"."))</f>
        <v>65.</v>
      </c>
      <c r="BT70" s="11" t="str">
        <f>IF(ISBLANK(laps_times[[#This Row],[63]]),"DNF",CONCATENATE(RANK(rounds_cum_time[[#This Row],[63]],rounds_cum_time[63],1),"."))</f>
        <v>65.</v>
      </c>
    </row>
    <row r="71" spans="2:72" x14ac:dyDescent="0.2">
      <c r="B71" s="5">
        <v>66</v>
      </c>
      <c r="C71" s="20">
        <v>31</v>
      </c>
      <c r="D71" s="1" t="s">
        <v>120</v>
      </c>
      <c r="E71" s="3">
        <v>1966</v>
      </c>
      <c r="F71" s="3" t="s">
        <v>1</v>
      </c>
      <c r="G71" s="3">
        <v>25</v>
      </c>
      <c r="H71" s="1" t="s">
        <v>121</v>
      </c>
      <c r="I71" s="7">
        <v>0.15615324074074075</v>
      </c>
      <c r="J71" s="11" t="str">
        <f>IF(ISBLANK(laps_times[[#This Row],[1]]),"DNF",CONCATENATE(RANK(rounds_cum_time[[#This Row],[1]],rounds_cum_time[1],1),"."))</f>
        <v>40.</v>
      </c>
      <c r="K71" s="11" t="str">
        <f>IF(ISBLANK(laps_times[[#This Row],[2]]),"DNF",CONCATENATE(RANK(rounds_cum_time[[#This Row],[2]],rounds_cum_time[2],1),"."))</f>
        <v>46.</v>
      </c>
      <c r="L71" s="11" t="str">
        <f>IF(ISBLANK(laps_times[[#This Row],[3]]),"DNF",CONCATENATE(RANK(rounds_cum_time[[#This Row],[3]],rounds_cum_time[3],1),"."))</f>
        <v>48.</v>
      </c>
      <c r="M71" s="11" t="str">
        <f>IF(ISBLANK(laps_times[[#This Row],[4]]),"DNF",CONCATENATE(RANK(rounds_cum_time[[#This Row],[4]],rounds_cum_time[4],1),"."))</f>
        <v>50.</v>
      </c>
      <c r="N71" s="11" t="str">
        <f>IF(ISBLANK(laps_times[[#This Row],[5]]),"DNF",CONCATENATE(RANK(rounds_cum_time[[#This Row],[5]],rounds_cum_time[5],1),"."))</f>
        <v>51.</v>
      </c>
      <c r="O71" s="11" t="str">
        <f>IF(ISBLANK(laps_times[[#This Row],[6]]),"DNF",CONCATENATE(RANK(rounds_cum_time[[#This Row],[6]],rounds_cum_time[6],1),"."))</f>
        <v>55.</v>
      </c>
      <c r="P71" s="11" t="str">
        <f>IF(ISBLANK(laps_times[[#This Row],[7]]),"DNF",CONCATENATE(RANK(rounds_cum_time[[#This Row],[7]],rounds_cum_time[7],1),"."))</f>
        <v>55.</v>
      </c>
      <c r="Q71" s="11" t="str">
        <f>IF(ISBLANK(laps_times[[#This Row],[8]]),"DNF",CONCATENATE(RANK(rounds_cum_time[[#This Row],[8]],rounds_cum_time[8],1),"."))</f>
        <v>57.</v>
      </c>
      <c r="R71" s="11" t="str">
        <f>IF(ISBLANK(laps_times[[#This Row],[9]]),"DNF",CONCATENATE(RANK(rounds_cum_time[[#This Row],[9]],rounds_cum_time[9],1),"."))</f>
        <v>57.</v>
      </c>
      <c r="S71" s="11" t="str">
        <f>IF(ISBLANK(laps_times[[#This Row],[10]]),"DNF",CONCATENATE(RANK(rounds_cum_time[[#This Row],[10]],rounds_cum_time[10],1),"."))</f>
        <v>57.</v>
      </c>
      <c r="T71" s="11" t="str">
        <f>IF(ISBLANK(laps_times[[#This Row],[11]]),"DNF",CONCATENATE(RANK(rounds_cum_time[[#This Row],[11]],rounds_cum_time[11],1),"."))</f>
        <v>58.</v>
      </c>
      <c r="U71" s="11" t="str">
        <f>IF(ISBLANK(laps_times[[#This Row],[12]]),"DNF",CONCATENATE(RANK(rounds_cum_time[[#This Row],[12]],rounds_cum_time[12],1),"."))</f>
        <v>58.</v>
      </c>
      <c r="V71" s="11" t="str">
        <f>IF(ISBLANK(laps_times[[#This Row],[13]]),"DNF",CONCATENATE(RANK(rounds_cum_time[[#This Row],[13]],rounds_cum_time[13],1),"."))</f>
        <v>59.</v>
      </c>
      <c r="W71" s="11" t="str">
        <f>IF(ISBLANK(laps_times[[#This Row],[14]]),"DNF",CONCATENATE(RANK(rounds_cum_time[[#This Row],[14]],rounds_cum_time[14],1),"."))</f>
        <v>59.</v>
      </c>
      <c r="X71" s="11" t="str">
        <f>IF(ISBLANK(laps_times[[#This Row],[15]]),"DNF",CONCATENATE(RANK(rounds_cum_time[[#This Row],[15]],rounds_cum_time[15],1),"."))</f>
        <v>59.</v>
      </c>
      <c r="Y71" s="11" t="str">
        <f>IF(ISBLANK(laps_times[[#This Row],[16]]),"DNF",CONCATENATE(RANK(rounds_cum_time[[#This Row],[16]],rounds_cum_time[16],1),"."))</f>
        <v>59.</v>
      </c>
      <c r="Z71" s="11" t="str">
        <f>IF(ISBLANK(laps_times[[#This Row],[17]]),"DNF",CONCATENATE(RANK(rounds_cum_time[[#This Row],[17]],rounds_cum_time[17],1),"."))</f>
        <v>59.</v>
      </c>
      <c r="AA71" s="11" t="str">
        <f>IF(ISBLANK(laps_times[[#This Row],[18]]),"DNF",CONCATENATE(RANK(rounds_cum_time[[#This Row],[18]],rounds_cum_time[18],1),"."))</f>
        <v>59.</v>
      </c>
      <c r="AB71" s="11" t="str">
        <f>IF(ISBLANK(laps_times[[#This Row],[19]]),"DNF",CONCATENATE(RANK(rounds_cum_time[[#This Row],[19]],rounds_cum_time[19],1),"."))</f>
        <v>59.</v>
      </c>
      <c r="AC71" s="11" t="str">
        <f>IF(ISBLANK(laps_times[[#This Row],[20]]),"DNF",CONCATENATE(RANK(rounds_cum_time[[#This Row],[20]],rounds_cum_time[20],1),"."))</f>
        <v>59.</v>
      </c>
      <c r="AD71" s="11" t="str">
        <f>IF(ISBLANK(laps_times[[#This Row],[21]]),"DNF",CONCATENATE(RANK(rounds_cum_time[[#This Row],[21]],rounds_cum_time[21],1),"."))</f>
        <v>60.</v>
      </c>
      <c r="AE71" s="11" t="str">
        <f>IF(ISBLANK(laps_times[[#This Row],[22]]),"DNF",CONCATENATE(RANK(rounds_cum_time[[#This Row],[22]],rounds_cum_time[22],1),"."))</f>
        <v>60.</v>
      </c>
      <c r="AF71" s="11" t="str">
        <f>IF(ISBLANK(laps_times[[#This Row],[23]]),"DNF",CONCATENATE(RANK(rounds_cum_time[[#This Row],[23]],rounds_cum_time[23],1),"."))</f>
        <v>59.</v>
      </c>
      <c r="AG71" s="11" t="str">
        <f>IF(ISBLANK(laps_times[[#This Row],[24]]),"DNF",CONCATENATE(RANK(rounds_cum_time[[#This Row],[24]],rounds_cum_time[24],1),"."))</f>
        <v>59.</v>
      </c>
      <c r="AH71" s="11" t="str">
        <f>IF(ISBLANK(laps_times[[#This Row],[25]]),"DNF",CONCATENATE(RANK(rounds_cum_time[[#This Row],[25]],rounds_cum_time[25],1),"."))</f>
        <v>60.</v>
      </c>
      <c r="AI71" s="11" t="str">
        <f>IF(ISBLANK(laps_times[[#This Row],[26]]),"DNF",CONCATENATE(RANK(rounds_cum_time[[#This Row],[26]],rounds_cum_time[26],1),"."))</f>
        <v>60.</v>
      </c>
      <c r="AJ71" s="11" t="str">
        <f>IF(ISBLANK(laps_times[[#This Row],[27]]),"DNF",CONCATENATE(RANK(rounds_cum_time[[#This Row],[27]],rounds_cum_time[27],1),"."))</f>
        <v>60.</v>
      </c>
      <c r="AK71" s="11" t="str">
        <f>IF(ISBLANK(laps_times[[#This Row],[28]]),"DNF",CONCATENATE(RANK(rounds_cum_time[[#This Row],[28]],rounds_cum_time[28],1),"."))</f>
        <v>60.</v>
      </c>
      <c r="AL71" s="11" t="str">
        <f>IF(ISBLANK(laps_times[[#This Row],[29]]),"DNF",CONCATENATE(RANK(rounds_cum_time[[#This Row],[29]],rounds_cum_time[29],1),"."))</f>
        <v>61.</v>
      </c>
      <c r="AM71" s="11" t="str">
        <f>IF(ISBLANK(laps_times[[#This Row],[30]]),"DNF",CONCATENATE(RANK(rounds_cum_time[[#This Row],[30]],rounds_cum_time[30],1),"."))</f>
        <v>61.</v>
      </c>
      <c r="AN71" s="11" t="str">
        <f>IF(ISBLANK(laps_times[[#This Row],[31]]),"DNF",CONCATENATE(RANK(rounds_cum_time[[#This Row],[31]],rounds_cum_time[31],1),"."))</f>
        <v>64.</v>
      </c>
      <c r="AO71" s="11" t="str">
        <f>IF(ISBLANK(laps_times[[#This Row],[32]]),"DNF",CONCATENATE(RANK(rounds_cum_time[[#This Row],[32]],rounds_cum_time[32],1),"."))</f>
        <v>64.</v>
      </c>
      <c r="AP71" s="11" t="str">
        <f>IF(ISBLANK(laps_times[[#This Row],[33]]),"DNF",CONCATENATE(RANK(rounds_cum_time[[#This Row],[33]],rounds_cum_time[33],1),"."))</f>
        <v>66.</v>
      </c>
      <c r="AQ71" s="11" t="str">
        <f>IF(ISBLANK(laps_times[[#This Row],[34]]),"DNF",CONCATENATE(RANK(rounds_cum_time[[#This Row],[34]],rounds_cum_time[34],1),"."))</f>
        <v>66.</v>
      </c>
      <c r="AR71" s="11" t="str">
        <f>IF(ISBLANK(laps_times[[#This Row],[35]]),"DNF",CONCATENATE(RANK(rounds_cum_time[[#This Row],[35]],rounds_cum_time[35],1),"."))</f>
        <v>66.</v>
      </c>
      <c r="AS71" s="11" t="str">
        <f>IF(ISBLANK(laps_times[[#This Row],[36]]),"DNF",CONCATENATE(RANK(rounds_cum_time[[#This Row],[36]],rounds_cum_time[36],1),"."))</f>
        <v>66.</v>
      </c>
      <c r="AT71" s="11" t="str">
        <f>IF(ISBLANK(laps_times[[#This Row],[37]]),"DNF",CONCATENATE(RANK(rounds_cum_time[[#This Row],[37]],rounds_cum_time[37],1),"."))</f>
        <v>67.</v>
      </c>
      <c r="AU71" s="11" t="str">
        <f>IF(ISBLANK(laps_times[[#This Row],[38]]),"DNF",CONCATENATE(RANK(rounds_cum_time[[#This Row],[38]],rounds_cum_time[38],1),"."))</f>
        <v>67.</v>
      </c>
      <c r="AV71" s="11" t="str">
        <f>IF(ISBLANK(laps_times[[#This Row],[39]]),"DNF",CONCATENATE(RANK(rounds_cum_time[[#This Row],[39]],rounds_cum_time[39],1),"."))</f>
        <v>67.</v>
      </c>
      <c r="AW71" s="11" t="str">
        <f>IF(ISBLANK(laps_times[[#This Row],[40]]),"DNF",CONCATENATE(RANK(rounds_cum_time[[#This Row],[40]],rounds_cum_time[40],1),"."))</f>
        <v>66.</v>
      </c>
      <c r="AX71" s="11" t="str">
        <f>IF(ISBLANK(laps_times[[#This Row],[41]]),"DNF",CONCATENATE(RANK(rounds_cum_time[[#This Row],[41]],rounds_cum_time[41],1),"."))</f>
        <v>66.</v>
      </c>
      <c r="AY71" s="11" t="str">
        <f>IF(ISBLANK(laps_times[[#This Row],[42]]),"DNF",CONCATENATE(RANK(rounds_cum_time[[#This Row],[42]],rounds_cum_time[42],1),"."))</f>
        <v>65.</v>
      </c>
      <c r="AZ71" s="11" t="str">
        <f>IF(ISBLANK(laps_times[[#This Row],[43]]),"DNF",CONCATENATE(RANK(rounds_cum_time[[#This Row],[43]],rounds_cum_time[43],1),"."))</f>
        <v>65.</v>
      </c>
      <c r="BA71" s="11" t="str">
        <f>IF(ISBLANK(laps_times[[#This Row],[44]]),"DNF",CONCATENATE(RANK(rounds_cum_time[[#This Row],[44]],rounds_cum_time[44],1),"."))</f>
        <v>65.</v>
      </c>
      <c r="BB71" s="11" t="str">
        <f>IF(ISBLANK(laps_times[[#This Row],[45]]),"DNF",CONCATENATE(RANK(rounds_cum_time[[#This Row],[45]],rounds_cum_time[45],1),"."))</f>
        <v>65.</v>
      </c>
      <c r="BC71" s="11" t="str">
        <f>IF(ISBLANK(laps_times[[#This Row],[46]]),"DNF",CONCATENATE(RANK(rounds_cum_time[[#This Row],[46]],rounds_cum_time[46],1),"."))</f>
        <v>65.</v>
      </c>
      <c r="BD71" s="11" t="str">
        <f>IF(ISBLANK(laps_times[[#This Row],[47]]),"DNF",CONCATENATE(RANK(rounds_cum_time[[#This Row],[47]],rounds_cum_time[47],1),"."))</f>
        <v>65.</v>
      </c>
      <c r="BE71" s="11" t="str">
        <f>IF(ISBLANK(laps_times[[#This Row],[48]]),"DNF",CONCATENATE(RANK(rounds_cum_time[[#This Row],[48]],rounds_cum_time[48],1),"."))</f>
        <v>66.</v>
      </c>
      <c r="BF71" s="11" t="str">
        <f>IF(ISBLANK(laps_times[[#This Row],[49]]),"DNF",CONCATENATE(RANK(rounds_cum_time[[#This Row],[49]],rounds_cum_time[49],1),"."))</f>
        <v>66.</v>
      </c>
      <c r="BG71" s="11" t="str">
        <f>IF(ISBLANK(laps_times[[#This Row],[50]]),"DNF",CONCATENATE(RANK(rounds_cum_time[[#This Row],[50]],rounds_cum_time[50],1),"."))</f>
        <v>65.</v>
      </c>
      <c r="BH71" s="11" t="str">
        <f>IF(ISBLANK(laps_times[[#This Row],[51]]),"DNF",CONCATENATE(RANK(rounds_cum_time[[#This Row],[51]],rounds_cum_time[51],1),"."))</f>
        <v>65.</v>
      </c>
      <c r="BI71" s="11" t="str">
        <f>IF(ISBLANK(laps_times[[#This Row],[52]]),"DNF",CONCATENATE(RANK(rounds_cum_time[[#This Row],[52]],rounds_cum_time[52],1),"."))</f>
        <v>66.</v>
      </c>
      <c r="BJ71" s="11" t="str">
        <f>IF(ISBLANK(laps_times[[#This Row],[53]]),"DNF",CONCATENATE(RANK(rounds_cum_time[[#This Row],[53]],rounds_cum_time[53],1),"."))</f>
        <v>66.</v>
      </c>
      <c r="BK71" s="11" t="str">
        <f>IF(ISBLANK(laps_times[[#This Row],[54]]),"DNF",CONCATENATE(RANK(rounds_cum_time[[#This Row],[54]],rounds_cum_time[54],1),"."))</f>
        <v>67.</v>
      </c>
      <c r="BL71" s="11" t="str">
        <f>IF(ISBLANK(laps_times[[#This Row],[55]]),"DNF",CONCATENATE(RANK(rounds_cum_time[[#This Row],[55]],rounds_cum_time[55],1),"."))</f>
        <v>67.</v>
      </c>
      <c r="BM71" s="11" t="str">
        <f>IF(ISBLANK(laps_times[[#This Row],[56]]),"DNF",CONCATENATE(RANK(rounds_cum_time[[#This Row],[56]],rounds_cum_time[56],1),"."))</f>
        <v>67.</v>
      </c>
      <c r="BN71" s="11" t="str">
        <f>IF(ISBLANK(laps_times[[#This Row],[57]]),"DNF",CONCATENATE(RANK(rounds_cum_time[[#This Row],[57]],rounds_cum_time[57],1),"."))</f>
        <v>67.</v>
      </c>
      <c r="BO71" s="11" t="str">
        <f>IF(ISBLANK(laps_times[[#This Row],[58]]),"DNF",CONCATENATE(RANK(rounds_cum_time[[#This Row],[58]],rounds_cum_time[58],1),"."))</f>
        <v>67.</v>
      </c>
      <c r="BP71" s="11" t="str">
        <f>IF(ISBLANK(laps_times[[#This Row],[59]]),"DNF",CONCATENATE(RANK(rounds_cum_time[[#This Row],[59]],rounds_cum_time[59],1),"."))</f>
        <v>67.</v>
      </c>
      <c r="BQ71" s="11" t="str">
        <f>IF(ISBLANK(laps_times[[#This Row],[60]]),"DNF",CONCATENATE(RANK(rounds_cum_time[[#This Row],[60]],rounds_cum_time[60],1),"."))</f>
        <v>67.</v>
      </c>
      <c r="BR71" s="11" t="str">
        <f>IF(ISBLANK(laps_times[[#This Row],[61]]),"DNF",CONCATENATE(RANK(rounds_cum_time[[#This Row],[61]],rounds_cum_time[61],1),"."))</f>
        <v>66.</v>
      </c>
      <c r="BS71" s="11" t="str">
        <f>IF(ISBLANK(laps_times[[#This Row],[62]]),"DNF",CONCATENATE(RANK(rounds_cum_time[[#This Row],[62]],rounds_cum_time[62],1),"."))</f>
        <v>66.</v>
      </c>
      <c r="BT71" s="11" t="str">
        <f>IF(ISBLANK(laps_times[[#This Row],[63]]),"DNF",CONCATENATE(RANK(rounds_cum_time[[#This Row],[63]],rounds_cum_time[63],1),"."))</f>
        <v>66.</v>
      </c>
    </row>
    <row r="72" spans="2:72" x14ac:dyDescent="0.2">
      <c r="B72" s="5">
        <v>67</v>
      </c>
      <c r="C72" s="20">
        <v>99</v>
      </c>
      <c r="D72" s="1" t="s">
        <v>122</v>
      </c>
      <c r="E72" s="3">
        <v>1966</v>
      </c>
      <c r="F72" s="3" t="s">
        <v>46</v>
      </c>
      <c r="G72" s="3">
        <v>4</v>
      </c>
      <c r="H72" s="1" t="s">
        <v>123</v>
      </c>
      <c r="I72" s="7">
        <v>0.15631747685185185</v>
      </c>
      <c r="J72" s="11" t="str">
        <f>IF(ISBLANK(laps_times[[#This Row],[1]]),"DNF",CONCATENATE(RANK(rounds_cum_time[[#This Row],[1]],rounds_cum_time[1],1),"."))</f>
        <v>93.</v>
      </c>
      <c r="K72" s="11" t="str">
        <f>IF(ISBLANK(laps_times[[#This Row],[2]]),"DNF",CONCATENATE(RANK(rounds_cum_time[[#This Row],[2]],rounds_cum_time[2],1),"."))</f>
        <v>91.</v>
      </c>
      <c r="L72" s="11" t="str">
        <f>IF(ISBLANK(laps_times[[#This Row],[3]]),"DNF",CONCATENATE(RANK(rounds_cum_time[[#This Row],[3]],rounds_cum_time[3],1),"."))</f>
        <v>86.</v>
      </c>
      <c r="M72" s="11" t="str">
        <f>IF(ISBLANK(laps_times[[#This Row],[4]]),"DNF",CONCATENATE(RANK(rounds_cum_time[[#This Row],[4]],rounds_cum_time[4],1),"."))</f>
        <v>87.</v>
      </c>
      <c r="N72" s="11" t="str">
        <f>IF(ISBLANK(laps_times[[#This Row],[5]]),"DNF",CONCATENATE(RANK(rounds_cum_time[[#This Row],[5]],rounds_cum_time[5],1),"."))</f>
        <v>85.</v>
      </c>
      <c r="O72" s="11" t="str">
        <f>IF(ISBLANK(laps_times[[#This Row],[6]]),"DNF",CONCATENATE(RANK(rounds_cum_time[[#This Row],[6]],rounds_cum_time[6],1),"."))</f>
        <v>85.</v>
      </c>
      <c r="P72" s="11" t="str">
        <f>IF(ISBLANK(laps_times[[#This Row],[7]]),"DNF",CONCATENATE(RANK(rounds_cum_time[[#This Row],[7]],rounds_cum_time[7],1),"."))</f>
        <v>82.</v>
      </c>
      <c r="Q72" s="11" t="str">
        <f>IF(ISBLANK(laps_times[[#This Row],[8]]),"DNF",CONCATENATE(RANK(rounds_cum_time[[#This Row],[8]],rounds_cum_time[8],1),"."))</f>
        <v>82.</v>
      </c>
      <c r="R72" s="11" t="str">
        <f>IF(ISBLANK(laps_times[[#This Row],[9]]),"DNF",CONCATENATE(RANK(rounds_cum_time[[#This Row],[9]],rounds_cum_time[9],1),"."))</f>
        <v>82.</v>
      </c>
      <c r="S72" s="11" t="str">
        <f>IF(ISBLANK(laps_times[[#This Row],[10]]),"DNF",CONCATENATE(RANK(rounds_cum_time[[#This Row],[10]],rounds_cum_time[10],1),"."))</f>
        <v>82.</v>
      </c>
      <c r="T72" s="11" t="str">
        <f>IF(ISBLANK(laps_times[[#This Row],[11]]),"DNF",CONCATENATE(RANK(rounds_cum_time[[#This Row],[11]],rounds_cum_time[11],1),"."))</f>
        <v>82.</v>
      </c>
      <c r="U72" s="11" t="str">
        <f>IF(ISBLANK(laps_times[[#This Row],[12]]),"DNF",CONCATENATE(RANK(rounds_cum_time[[#This Row],[12]],rounds_cum_time[12],1),"."))</f>
        <v>79.</v>
      </c>
      <c r="V72" s="11" t="str">
        <f>IF(ISBLANK(laps_times[[#This Row],[13]]),"DNF",CONCATENATE(RANK(rounds_cum_time[[#This Row],[13]],rounds_cum_time[13],1),"."))</f>
        <v>79.</v>
      </c>
      <c r="W72" s="11" t="str">
        <f>IF(ISBLANK(laps_times[[#This Row],[14]]),"DNF",CONCATENATE(RANK(rounds_cum_time[[#This Row],[14]],rounds_cum_time[14],1),"."))</f>
        <v>80.</v>
      </c>
      <c r="X72" s="11" t="str">
        <f>IF(ISBLANK(laps_times[[#This Row],[15]]),"DNF",CONCATENATE(RANK(rounds_cum_time[[#This Row],[15]],rounds_cum_time[15],1),"."))</f>
        <v>80.</v>
      </c>
      <c r="Y72" s="11" t="str">
        <f>IF(ISBLANK(laps_times[[#This Row],[16]]),"DNF",CONCATENATE(RANK(rounds_cum_time[[#This Row],[16]],rounds_cum_time[16],1),"."))</f>
        <v>80.</v>
      </c>
      <c r="Z72" s="11" t="str">
        <f>IF(ISBLANK(laps_times[[#This Row],[17]]),"DNF",CONCATENATE(RANK(rounds_cum_time[[#This Row],[17]],rounds_cum_time[17],1),"."))</f>
        <v>80.</v>
      </c>
      <c r="AA72" s="11" t="str">
        <f>IF(ISBLANK(laps_times[[#This Row],[18]]),"DNF",CONCATENATE(RANK(rounds_cum_time[[#This Row],[18]],rounds_cum_time[18],1),"."))</f>
        <v>80.</v>
      </c>
      <c r="AB72" s="11" t="str">
        <f>IF(ISBLANK(laps_times[[#This Row],[19]]),"DNF",CONCATENATE(RANK(rounds_cum_time[[#This Row],[19]],rounds_cum_time[19],1),"."))</f>
        <v>79.</v>
      </c>
      <c r="AC72" s="11" t="str">
        <f>IF(ISBLANK(laps_times[[#This Row],[20]]),"DNF",CONCATENATE(RANK(rounds_cum_time[[#This Row],[20]],rounds_cum_time[20],1),"."))</f>
        <v>79.</v>
      </c>
      <c r="AD72" s="11" t="str">
        <f>IF(ISBLANK(laps_times[[#This Row],[21]]),"DNF",CONCATENATE(RANK(rounds_cum_time[[#This Row],[21]],rounds_cum_time[21],1),"."))</f>
        <v>78.</v>
      </c>
      <c r="AE72" s="11" t="str">
        <f>IF(ISBLANK(laps_times[[#This Row],[22]]),"DNF",CONCATENATE(RANK(rounds_cum_time[[#This Row],[22]],rounds_cum_time[22],1),"."))</f>
        <v>77.</v>
      </c>
      <c r="AF72" s="11" t="str">
        <f>IF(ISBLANK(laps_times[[#This Row],[23]]),"DNF",CONCATENATE(RANK(rounds_cum_time[[#This Row],[23]],rounds_cum_time[23],1),"."))</f>
        <v>76.</v>
      </c>
      <c r="AG72" s="11" t="str">
        <f>IF(ISBLANK(laps_times[[#This Row],[24]]),"DNF",CONCATENATE(RANK(rounds_cum_time[[#This Row],[24]],rounds_cum_time[24],1),"."))</f>
        <v>76.</v>
      </c>
      <c r="AH72" s="11" t="str">
        <f>IF(ISBLANK(laps_times[[#This Row],[25]]),"DNF",CONCATENATE(RANK(rounds_cum_time[[#This Row],[25]],rounds_cum_time[25],1),"."))</f>
        <v>76.</v>
      </c>
      <c r="AI72" s="11" t="str">
        <f>IF(ISBLANK(laps_times[[#This Row],[26]]),"DNF",CONCATENATE(RANK(rounds_cum_time[[#This Row],[26]],rounds_cum_time[26],1),"."))</f>
        <v>75.</v>
      </c>
      <c r="AJ72" s="11" t="str">
        <f>IF(ISBLANK(laps_times[[#This Row],[27]]),"DNF",CONCATENATE(RANK(rounds_cum_time[[#This Row],[27]],rounds_cum_time[27],1),"."))</f>
        <v>75.</v>
      </c>
      <c r="AK72" s="11" t="str">
        <f>IF(ISBLANK(laps_times[[#This Row],[28]]),"DNF",CONCATENATE(RANK(rounds_cum_time[[#This Row],[28]],rounds_cum_time[28],1),"."))</f>
        <v>75.</v>
      </c>
      <c r="AL72" s="11" t="str">
        <f>IF(ISBLANK(laps_times[[#This Row],[29]]),"DNF",CONCATENATE(RANK(rounds_cum_time[[#This Row],[29]],rounds_cum_time[29],1),"."))</f>
        <v>74.</v>
      </c>
      <c r="AM72" s="11" t="str">
        <f>IF(ISBLANK(laps_times[[#This Row],[30]]),"DNF",CONCATENATE(RANK(rounds_cum_time[[#This Row],[30]],rounds_cum_time[30],1),"."))</f>
        <v>73.</v>
      </c>
      <c r="AN72" s="11" t="str">
        <f>IF(ISBLANK(laps_times[[#This Row],[31]]),"DNF",CONCATENATE(RANK(rounds_cum_time[[#This Row],[31]],rounds_cum_time[31],1),"."))</f>
        <v>73.</v>
      </c>
      <c r="AO72" s="11" t="str">
        <f>IF(ISBLANK(laps_times[[#This Row],[32]]),"DNF",CONCATENATE(RANK(rounds_cum_time[[#This Row],[32]],rounds_cum_time[32],1),"."))</f>
        <v>73.</v>
      </c>
      <c r="AP72" s="11" t="str">
        <f>IF(ISBLANK(laps_times[[#This Row],[33]]),"DNF",CONCATENATE(RANK(rounds_cum_time[[#This Row],[33]],rounds_cum_time[33],1),"."))</f>
        <v>73.</v>
      </c>
      <c r="AQ72" s="11" t="str">
        <f>IF(ISBLANK(laps_times[[#This Row],[34]]),"DNF",CONCATENATE(RANK(rounds_cum_time[[#This Row],[34]],rounds_cum_time[34],1),"."))</f>
        <v>73.</v>
      </c>
      <c r="AR72" s="11" t="str">
        <f>IF(ISBLANK(laps_times[[#This Row],[35]]),"DNF",CONCATENATE(RANK(rounds_cum_time[[#This Row],[35]],rounds_cum_time[35],1),"."))</f>
        <v>73.</v>
      </c>
      <c r="AS72" s="11" t="str">
        <f>IF(ISBLANK(laps_times[[#This Row],[36]]),"DNF",CONCATENATE(RANK(rounds_cum_time[[#This Row],[36]],rounds_cum_time[36],1),"."))</f>
        <v>73.</v>
      </c>
      <c r="AT72" s="11" t="str">
        <f>IF(ISBLANK(laps_times[[#This Row],[37]]),"DNF",CONCATENATE(RANK(rounds_cum_time[[#This Row],[37]],rounds_cum_time[37],1),"."))</f>
        <v>73.</v>
      </c>
      <c r="AU72" s="11" t="str">
        <f>IF(ISBLANK(laps_times[[#This Row],[38]]),"DNF",CONCATENATE(RANK(rounds_cum_time[[#This Row],[38]],rounds_cum_time[38],1),"."))</f>
        <v>73.</v>
      </c>
      <c r="AV72" s="11" t="str">
        <f>IF(ISBLANK(laps_times[[#This Row],[39]]),"DNF",CONCATENATE(RANK(rounds_cum_time[[#This Row],[39]],rounds_cum_time[39],1),"."))</f>
        <v>72.</v>
      </c>
      <c r="AW72" s="11" t="str">
        <f>IF(ISBLANK(laps_times[[#This Row],[40]]),"DNF",CONCATENATE(RANK(rounds_cum_time[[#This Row],[40]],rounds_cum_time[40],1),"."))</f>
        <v>71.</v>
      </c>
      <c r="AX72" s="11" t="str">
        <f>IF(ISBLANK(laps_times[[#This Row],[41]]),"DNF",CONCATENATE(RANK(rounds_cum_time[[#This Row],[41]],rounds_cum_time[41],1),"."))</f>
        <v>71.</v>
      </c>
      <c r="AY72" s="11" t="str">
        <f>IF(ISBLANK(laps_times[[#This Row],[42]]),"DNF",CONCATENATE(RANK(rounds_cum_time[[#This Row],[42]],rounds_cum_time[42],1),"."))</f>
        <v>70.</v>
      </c>
      <c r="AZ72" s="11" t="str">
        <f>IF(ISBLANK(laps_times[[#This Row],[43]]),"DNF",CONCATENATE(RANK(rounds_cum_time[[#This Row],[43]],rounds_cum_time[43],1),"."))</f>
        <v>71.</v>
      </c>
      <c r="BA72" s="11" t="str">
        <f>IF(ISBLANK(laps_times[[#This Row],[44]]),"DNF",CONCATENATE(RANK(rounds_cum_time[[#This Row],[44]],rounds_cum_time[44],1),"."))</f>
        <v>70.</v>
      </c>
      <c r="BB72" s="11" t="str">
        <f>IF(ISBLANK(laps_times[[#This Row],[45]]),"DNF",CONCATENATE(RANK(rounds_cum_time[[#This Row],[45]],rounds_cum_time[45],1),"."))</f>
        <v>70.</v>
      </c>
      <c r="BC72" s="11" t="str">
        <f>IF(ISBLANK(laps_times[[#This Row],[46]]),"DNF",CONCATENATE(RANK(rounds_cum_time[[#This Row],[46]],rounds_cum_time[46],1),"."))</f>
        <v>69.</v>
      </c>
      <c r="BD72" s="11" t="str">
        <f>IF(ISBLANK(laps_times[[#This Row],[47]]),"DNF",CONCATENATE(RANK(rounds_cum_time[[#This Row],[47]],rounds_cum_time[47],1),"."))</f>
        <v>68.</v>
      </c>
      <c r="BE72" s="11" t="str">
        <f>IF(ISBLANK(laps_times[[#This Row],[48]]),"DNF",CONCATENATE(RANK(rounds_cum_time[[#This Row],[48]],rounds_cum_time[48],1),"."))</f>
        <v>68.</v>
      </c>
      <c r="BF72" s="11" t="str">
        <f>IF(ISBLANK(laps_times[[#This Row],[49]]),"DNF",CONCATENATE(RANK(rounds_cum_time[[#This Row],[49]],rounds_cum_time[49],1),"."))</f>
        <v>68.</v>
      </c>
      <c r="BG72" s="11" t="str">
        <f>IF(ISBLANK(laps_times[[#This Row],[50]]),"DNF",CONCATENATE(RANK(rounds_cum_time[[#This Row],[50]],rounds_cum_time[50],1),"."))</f>
        <v>68.</v>
      </c>
      <c r="BH72" s="11" t="str">
        <f>IF(ISBLANK(laps_times[[#This Row],[51]]),"DNF",CONCATENATE(RANK(rounds_cum_time[[#This Row],[51]],rounds_cum_time[51],1),"."))</f>
        <v>69.</v>
      </c>
      <c r="BI72" s="11" t="str">
        <f>IF(ISBLANK(laps_times[[#This Row],[52]]),"DNF",CONCATENATE(RANK(rounds_cum_time[[#This Row],[52]],rounds_cum_time[52],1),"."))</f>
        <v>69.</v>
      </c>
      <c r="BJ72" s="11" t="str">
        <f>IF(ISBLANK(laps_times[[#This Row],[53]]),"DNF",CONCATENATE(RANK(rounds_cum_time[[#This Row],[53]],rounds_cum_time[53],1),"."))</f>
        <v>68.</v>
      </c>
      <c r="BK72" s="11" t="str">
        <f>IF(ISBLANK(laps_times[[#This Row],[54]]),"DNF",CONCATENATE(RANK(rounds_cum_time[[#This Row],[54]],rounds_cum_time[54],1),"."))</f>
        <v>68.</v>
      </c>
      <c r="BL72" s="11" t="str">
        <f>IF(ISBLANK(laps_times[[#This Row],[55]]),"DNF",CONCATENATE(RANK(rounds_cum_time[[#This Row],[55]],rounds_cum_time[55],1),"."))</f>
        <v>69.</v>
      </c>
      <c r="BM72" s="11" t="str">
        <f>IF(ISBLANK(laps_times[[#This Row],[56]]),"DNF",CONCATENATE(RANK(rounds_cum_time[[#This Row],[56]],rounds_cum_time[56],1),"."))</f>
        <v>68.</v>
      </c>
      <c r="BN72" s="11" t="str">
        <f>IF(ISBLANK(laps_times[[#This Row],[57]]),"DNF",CONCATENATE(RANK(rounds_cum_time[[#This Row],[57]],rounds_cum_time[57],1),"."))</f>
        <v>68.</v>
      </c>
      <c r="BO72" s="11" t="str">
        <f>IF(ISBLANK(laps_times[[#This Row],[58]]),"DNF",CONCATENATE(RANK(rounds_cum_time[[#This Row],[58]],rounds_cum_time[58],1),"."))</f>
        <v>68.</v>
      </c>
      <c r="BP72" s="11" t="str">
        <f>IF(ISBLANK(laps_times[[#This Row],[59]]),"DNF",CONCATENATE(RANK(rounds_cum_time[[#This Row],[59]],rounds_cum_time[59],1),"."))</f>
        <v>68.</v>
      </c>
      <c r="BQ72" s="11" t="str">
        <f>IF(ISBLANK(laps_times[[#This Row],[60]]),"DNF",CONCATENATE(RANK(rounds_cum_time[[#This Row],[60]],rounds_cum_time[60],1),"."))</f>
        <v>68.</v>
      </c>
      <c r="BR72" s="11" t="str">
        <f>IF(ISBLANK(laps_times[[#This Row],[61]]),"DNF",CONCATENATE(RANK(rounds_cum_time[[#This Row],[61]],rounds_cum_time[61],1),"."))</f>
        <v>67.</v>
      </c>
      <c r="BS72" s="11" t="str">
        <f>IF(ISBLANK(laps_times[[#This Row],[62]]),"DNF",CONCATENATE(RANK(rounds_cum_time[[#This Row],[62]],rounds_cum_time[62],1),"."))</f>
        <v>67.</v>
      </c>
      <c r="BT72" s="11" t="str">
        <f>IF(ISBLANK(laps_times[[#This Row],[63]]),"DNF",CONCATENATE(RANK(rounds_cum_time[[#This Row],[63]],rounds_cum_time[63],1),"."))</f>
        <v>67.</v>
      </c>
    </row>
    <row r="73" spans="2:72" x14ac:dyDescent="0.2">
      <c r="B73" s="5">
        <v>68</v>
      </c>
      <c r="C73" s="20">
        <v>67</v>
      </c>
      <c r="D73" s="1" t="s">
        <v>124</v>
      </c>
      <c r="E73" s="3">
        <v>1974</v>
      </c>
      <c r="F73" s="3" t="s">
        <v>1</v>
      </c>
      <c r="G73" s="3">
        <v>26</v>
      </c>
      <c r="H73" s="1" t="s">
        <v>115</v>
      </c>
      <c r="I73" s="7">
        <v>0.15655370370370369</v>
      </c>
      <c r="J73" s="11" t="str">
        <f>IF(ISBLANK(laps_times[[#This Row],[1]]),"DNF",CONCATENATE(RANK(rounds_cum_time[[#This Row],[1]],rounds_cum_time[1],1),"."))</f>
        <v>86.</v>
      </c>
      <c r="K73" s="11" t="str">
        <f>IF(ISBLANK(laps_times[[#This Row],[2]]),"DNF",CONCATENATE(RANK(rounds_cum_time[[#This Row],[2]],rounds_cum_time[2],1),"."))</f>
        <v>80.</v>
      </c>
      <c r="L73" s="11" t="str">
        <f>IF(ISBLANK(laps_times[[#This Row],[3]]),"DNF",CONCATENATE(RANK(rounds_cum_time[[#This Row],[3]],rounds_cum_time[3],1),"."))</f>
        <v>78.</v>
      </c>
      <c r="M73" s="11" t="str">
        <f>IF(ISBLANK(laps_times[[#This Row],[4]]),"DNF",CONCATENATE(RANK(rounds_cum_time[[#This Row],[4]],rounds_cum_time[4],1),"."))</f>
        <v>74.</v>
      </c>
      <c r="N73" s="11" t="str">
        <f>IF(ISBLANK(laps_times[[#This Row],[5]]),"DNF",CONCATENATE(RANK(rounds_cum_time[[#This Row],[5]],rounds_cum_time[5],1),"."))</f>
        <v>74.</v>
      </c>
      <c r="O73" s="11" t="str">
        <f>IF(ISBLANK(laps_times[[#This Row],[6]]),"DNF",CONCATENATE(RANK(rounds_cum_time[[#This Row],[6]],rounds_cum_time[6],1),"."))</f>
        <v>75.</v>
      </c>
      <c r="P73" s="11" t="str">
        <f>IF(ISBLANK(laps_times[[#This Row],[7]]),"DNF",CONCATENATE(RANK(rounds_cum_time[[#This Row],[7]],rounds_cum_time[7],1),"."))</f>
        <v>75.</v>
      </c>
      <c r="Q73" s="11" t="str">
        <f>IF(ISBLANK(laps_times[[#This Row],[8]]),"DNF",CONCATENATE(RANK(rounds_cum_time[[#This Row],[8]],rounds_cum_time[8],1),"."))</f>
        <v>75.</v>
      </c>
      <c r="R73" s="11" t="str">
        <f>IF(ISBLANK(laps_times[[#This Row],[9]]),"DNF",CONCATENATE(RANK(rounds_cum_time[[#This Row],[9]],rounds_cum_time[9],1),"."))</f>
        <v>75.</v>
      </c>
      <c r="S73" s="11" t="str">
        <f>IF(ISBLANK(laps_times[[#This Row],[10]]),"DNF",CONCATENATE(RANK(rounds_cum_time[[#This Row],[10]],rounds_cum_time[10],1),"."))</f>
        <v>76.</v>
      </c>
      <c r="T73" s="11" t="str">
        <f>IF(ISBLANK(laps_times[[#This Row],[11]]),"DNF",CONCATENATE(RANK(rounds_cum_time[[#This Row],[11]],rounds_cum_time[11],1),"."))</f>
        <v>77.</v>
      </c>
      <c r="U73" s="11" t="str">
        <f>IF(ISBLANK(laps_times[[#This Row],[12]]),"DNF",CONCATENATE(RANK(rounds_cum_time[[#This Row],[12]],rounds_cum_time[12],1),"."))</f>
        <v>77.</v>
      </c>
      <c r="V73" s="11" t="str">
        <f>IF(ISBLANK(laps_times[[#This Row],[13]]),"DNF",CONCATENATE(RANK(rounds_cum_time[[#This Row],[13]],rounds_cum_time[13],1),"."))</f>
        <v>77.</v>
      </c>
      <c r="W73" s="11" t="str">
        <f>IF(ISBLANK(laps_times[[#This Row],[14]]),"DNF",CONCATENATE(RANK(rounds_cum_time[[#This Row],[14]],rounds_cum_time[14],1),"."))</f>
        <v>77.</v>
      </c>
      <c r="X73" s="11" t="str">
        <f>IF(ISBLANK(laps_times[[#This Row],[15]]),"DNF",CONCATENATE(RANK(rounds_cum_time[[#This Row],[15]],rounds_cum_time[15],1),"."))</f>
        <v>76.</v>
      </c>
      <c r="Y73" s="11" t="str">
        <f>IF(ISBLANK(laps_times[[#This Row],[16]]),"DNF",CONCATENATE(RANK(rounds_cum_time[[#This Row],[16]],rounds_cum_time[16],1),"."))</f>
        <v>73.</v>
      </c>
      <c r="Z73" s="11" t="str">
        <f>IF(ISBLANK(laps_times[[#This Row],[17]]),"DNF",CONCATENATE(RANK(rounds_cum_time[[#This Row],[17]],rounds_cum_time[17],1),"."))</f>
        <v>74.</v>
      </c>
      <c r="AA73" s="11" t="str">
        <f>IF(ISBLANK(laps_times[[#This Row],[18]]),"DNF",CONCATENATE(RANK(rounds_cum_time[[#This Row],[18]],rounds_cum_time[18],1),"."))</f>
        <v>74.</v>
      </c>
      <c r="AB73" s="11" t="str">
        <f>IF(ISBLANK(laps_times[[#This Row],[19]]),"DNF",CONCATENATE(RANK(rounds_cum_time[[#This Row],[19]],rounds_cum_time[19],1),"."))</f>
        <v>75.</v>
      </c>
      <c r="AC73" s="11" t="str">
        <f>IF(ISBLANK(laps_times[[#This Row],[20]]),"DNF",CONCATENATE(RANK(rounds_cum_time[[#This Row],[20]],rounds_cum_time[20],1),"."))</f>
        <v>76.</v>
      </c>
      <c r="AD73" s="11" t="str">
        <f>IF(ISBLANK(laps_times[[#This Row],[21]]),"DNF",CONCATENATE(RANK(rounds_cum_time[[#This Row],[21]],rounds_cum_time[21],1),"."))</f>
        <v>76.</v>
      </c>
      <c r="AE73" s="11" t="str">
        <f>IF(ISBLANK(laps_times[[#This Row],[22]]),"DNF",CONCATENATE(RANK(rounds_cum_time[[#This Row],[22]],rounds_cum_time[22],1),"."))</f>
        <v>75.</v>
      </c>
      <c r="AF73" s="11" t="str">
        <f>IF(ISBLANK(laps_times[[#This Row],[23]]),"DNF",CONCATENATE(RANK(rounds_cum_time[[#This Row],[23]],rounds_cum_time[23],1),"."))</f>
        <v>75.</v>
      </c>
      <c r="AG73" s="11" t="str">
        <f>IF(ISBLANK(laps_times[[#This Row],[24]]),"DNF",CONCATENATE(RANK(rounds_cum_time[[#This Row],[24]],rounds_cum_time[24],1),"."))</f>
        <v>75.</v>
      </c>
      <c r="AH73" s="11" t="str">
        <f>IF(ISBLANK(laps_times[[#This Row],[25]]),"DNF",CONCATENATE(RANK(rounds_cum_time[[#This Row],[25]],rounds_cum_time[25],1),"."))</f>
        <v>75.</v>
      </c>
      <c r="AI73" s="11" t="str">
        <f>IF(ISBLANK(laps_times[[#This Row],[26]]),"DNF",CONCATENATE(RANK(rounds_cum_time[[#This Row],[26]],rounds_cum_time[26],1),"."))</f>
        <v>76.</v>
      </c>
      <c r="AJ73" s="11" t="str">
        <f>IF(ISBLANK(laps_times[[#This Row],[27]]),"DNF",CONCATENATE(RANK(rounds_cum_time[[#This Row],[27]],rounds_cum_time[27],1),"."))</f>
        <v>76.</v>
      </c>
      <c r="AK73" s="11" t="str">
        <f>IF(ISBLANK(laps_times[[#This Row],[28]]),"DNF",CONCATENATE(RANK(rounds_cum_time[[#This Row],[28]],rounds_cum_time[28],1),"."))</f>
        <v>76.</v>
      </c>
      <c r="AL73" s="11" t="str">
        <f>IF(ISBLANK(laps_times[[#This Row],[29]]),"DNF",CONCATENATE(RANK(rounds_cum_time[[#This Row],[29]],rounds_cum_time[29],1),"."))</f>
        <v>75.</v>
      </c>
      <c r="AM73" s="11" t="str">
        <f>IF(ISBLANK(laps_times[[#This Row],[30]]),"DNF",CONCATENATE(RANK(rounds_cum_time[[#This Row],[30]],rounds_cum_time[30],1),"."))</f>
        <v>76.</v>
      </c>
      <c r="AN73" s="11" t="str">
        <f>IF(ISBLANK(laps_times[[#This Row],[31]]),"DNF",CONCATENATE(RANK(rounds_cum_time[[#This Row],[31]],rounds_cum_time[31],1),"."))</f>
        <v>76.</v>
      </c>
      <c r="AO73" s="11" t="str">
        <f>IF(ISBLANK(laps_times[[#This Row],[32]]),"DNF",CONCATENATE(RANK(rounds_cum_time[[#This Row],[32]],rounds_cum_time[32],1),"."))</f>
        <v>76.</v>
      </c>
      <c r="AP73" s="11" t="str">
        <f>IF(ISBLANK(laps_times[[#This Row],[33]]),"DNF",CONCATENATE(RANK(rounds_cum_time[[#This Row],[33]],rounds_cum_time[33],1),"."))</f>
        <v>76.</v>
      </c>
      <c r="AQ73" s="11" t="str">
        <f>IF(ISBLANK(laps_times[[#This Row],[34]]),"DNF",CONCATENATE(RANK(rounds_cum_time[[#This Row],[34]],rounds_cum_time[34],1),"."))</f>
        <v>76.</v>
      </c>
      <c r="AR73" s="11" t="str">
        <f>IF(ISBLANK(laps_times[[#This Row],[35]]),"DNF",CONCATENATE(RANK(rounds_cum_time[[#This Row],[35]],rounds_cum_time[35],1),"."))</f>
        <v>75.</v>
      </c>
      <c r="AS73" s="11" t="str">
        <f>IF(ISBLANK(laps_times[[#This Row],[36]]),"DNF",CONCATENATE(RANK(rounds_cum_time[[#This Row],[36]],rounds_cum_time[36],1),"."))</f>
        <v>75.</v>
      </c>
      <c r="AT73" s="11" t="str">
        <f>IF(ISBLANK(laps_times[[#This Row],[37]]),"DNF",CONCATENATE(RANK(rounds_cum_time[[#This Row],[37]],rounds_cum_time[37],1),"."))</f>
        <v>75.</v>
      </c>
      <c r="AU73" s="11" t="str">
        <f>IF(ISBLANK(laps_times[[#This Row],[38]]),"DNF",CONCATENATE(RANK(rounds_cum_time[[#This Row],[38]],rounds_cum_time[38],1),"."))</f>
        <v>75.</v>
      </c>
      <c r="AV73" s="11" t="str">
        <f>IF(ISBLANK(laps_times[[#This Row],[39]]),"DNF",CONCATENATE(RANK(rounds_cum_time[[#This Row],[39]],rounds_cum_time[39],1),"."))</f>
        <v>75.</v>
      </c>
      <c r="AW73" s="11" t="str">
        <f>IF(ISBLANK(laps_times[[#This Row],[40]]),"DNF",CONCATENATE(RANK(rounds_cum_time[[#This Row],[40]],rounds_cum_time[40],1),"."))</f>
        <v>75.</v>
      </c>
      <c r="AX73" s="11" t="str">
        <f>IF(ISBLANK(laps_times[[#This Row],[41]]),"DNF",CONCATENATE(RANK(rounds_cum_time[[#This Row],[41]],rounds_cum_time[41],1),"."))</f>
        <v>75.</v>
      </c>
      <c r="AY73" s="11" t="str">
        <f>IF(ISBLANK(laps_times[[#This Row],[42]]),"DNF",CONCATENATE(RANK(rounds_cum_time[[#This Row],[42]],rounds_cum_time[42],1),"."))</f>
        <v>75.</v>
      </c>
      <c r="AZ73" s="11" t="str">
        <f>IF(ISBLANK(laps_times[[#This Row],[43]]),"DNF",CONCATENATE(RANK(rounds_cum_time[[#This Row],[43]],rounds_cum_time[43],1),"."))</f>
        <v>75.</v>
      </c>
      <c r="BA73" s="11" t="str">
        <f>IF(ISBLANK(laps_times[[#This Row],[44]]),"DNF",CONCATENATE(RANK(rounds_cum_time[[#This Row],[44]],rounds_cum_time[44],1),"."))</f>
        <v>75.</v>
      </c>
      <c r="BB73" s="11" t="str">
        <f>IF(ISBLANK(laps_times[[#This Row],[45]]),"DNF",CONCATENATE(RANK(rounds_cum_time[[#This Row],[45]],rounds_cum_time[45],1),"."))</f>
        <v>74.</v>
      </c>
      <c r="BC73" s="11" t="str">
        <f>IF(ISBLANK(laps_times[[#This Row],[46]]),"DNF",CONCATENATE(RANK(rounds_cum_time[[#This Row],[46]],rounds_cum_time[46],1),"."))</f>
        <v>73.</v>
      </c>
      <c r="BD73" s="11" t="str">
        <f>IF(ISBLANK(laps_times[[#This Row],[47]]),"DNF",CONCATENATE(RANK(rounds_cum_time[[#This Row],[47]],rounds_cum_time[47],1),"."))</f>
        <v>73.</v>
      </c>
      <c r="BE73" s="11" t="str">
        <f>IF(ISBLANK(laps_times[[#This Row],[48]]),"DNF",CONCATENATE(RANK(rounds_cum_time[[#This Row],[48]],rounds_cum_time[48],1),"."))</f>
        <v>73.</v>
      </c>
      <c r="BF73" s="11" t="str">
        <f>IF(ISBLANK(laps_times[[#This Row],[49]]),"DNF",CONCATENATE(RANK(rounds_cum_time[[#This Row],[49]],rounds_cum_time[49],1),"."))</f>
        <v>73.</v>
      </c>
      <c r="BG73" s="11" t="str">
        <f>IF(ISBLANK(laps_times[[#This Row],[50]]),"DNF",CONCATENATE(RANK(rounds_cum_time[[#This Row],[50]],rounds_cum_time[50],1),"."))</f>
        <v>73.</v>
      </c>
      <c r="BH73" s="11" t="str">
        <f>IF(ISBLANK(laps_times[[#This Row],[51]]),"DNF",CONCATENATE(RANK(rounds_cum_time[[#This Row],[51]],rounds_cum_time[51],1),"."))</f>
        <v>73.</v>
      </c>
      <c r="BI73" s="11" t="str">
        <f>IF(ISBLANK(laps_times[[#This Row],[52]]),"DNF",CONCATENATE(RANK(rounds_cum_time[[#This Row],[52]],rounds_cum_time[52],1),"."))</f>
        <v>72.</v>
      </c>
      <c r="BJ73" s="11" t="str">
        <f>IF(ISBLANK(laps_times[[#This Row],[53]]),"DNF",CONCATENATE(RANK(rounds_cum_time[[#This Row],[53]],rounds_cum_time[53],1),"."))</f>
        <v>71.</v>
      </c>
      <c r="BK73" s="11" t="str">
        <f>IF(ISBLANK(laps_times[[#This Row],[54]]),"DNF",CONCATENATE(RANK(rounds_cum_time[[#This Row],[54]],rounds_cum_time[54],1),"."))</f>
        <v>71.</v>
      </c>
      <c r="BL73" s="11" t="str">
        <f>IF(ISBLANK(laps_times[[#This Row],[55]]),"DNF",CONCATENATE(RANK(rounds_cum_time[[#This Row],[55]],rounds_cum_time[55],1),"."))</f>
        <v>71.</v>
      </c>
      <c r="BM73" s="11" t="str">
        <f>IF(ISBLANK(laps_times[[#This Row],[56]]),"DNF",CONCATENATE(RANK(rounds_cum_time[[#This Row],[56]],rounds_cum_time[56],1),"."))</f>
        <v>71.</v>
      </c>
      <c r="BN73" s="11" t="str">
        <f>IF(ISBLANK(laps_times[[#This Row],[57]]),"DNF",CONCATENATE(RANK(rounds_cum_time[[#This Row],[57]],rounds_cum_time[57],1),"."))</f>
        <v>70.</v>
      </c>
      <c r="BO73" s="11" t="str">
        <f>IF(ISBLANK(laps_times[[#This Row],[58]]),"DNF",CONCATENATE(RANK(rounds_cum_time[[#This Row],[58]],rounds_cum_time[58],1),"."))</f>
        <v>70.</v>
      </c>
      <c r="BP73" s="11" t="str">
        <f>IF(ISBLANK(laps_times[[#This Row],[59]]),"DNF",CONCATENATE(RANK(rounds_cum_time[[#This Row],[59]],rounds_cum_time[59],1),"."))</f>
        <v>70.</v>
      </c>
      <c r="BQ73" s="11" t="str">
        <f>IF(ISBLANK(laps_times[[#This Row],[60]]),"DNF",CONCATENATE(RANK(rounds_cum_time[[#This Row],[60]],rounds_cum_time[60],1),"."))</f>
        <v>70.</v>
      </c>
      <c r="BR73" s="11" t="str">
        <f>IF(ISBLANK(laps_times[[#This Row],[61]]),"DNF",CONCATENATE(RANK(rounds_cum_time[[#This Row],[61]],rounds_cum_time[61],1),"."))</f>
        <v>69.</v>
      </c>
      <c r="BS73" s="11" t="str">
        <f>IF(ISBLANK(laps_times[[#This Row],[62]]),"DNF",CONCATENATE(RANK(rounds_cum_time[[#This Row],[62]],rounds_cum_time[62],1),"."))</f>
        <v>68.</v>
      </c>
      <c r="BT73" s="11" t="str">
        <f>IF(ISBLANK(laps_times[[#This Row],[63]]),"DNF",CONCATENATE(RANK(rounds_cum_time[[#This Row],[63]],rounds_cum_time[63],1),"."))</f>
        <v>68.</v>
      </c>
    </row>
    <row r="74" spans="2:72" x14ac:dyDescent="0.2">
      <c r="B74" s="5">
        <v>69</v>
      </c>
      <c r="C74" s="20">
        <v>65</v>
      </c>
      <c r="D74" s="1" t="s">
        <v>125</v>
      </c>
      <c r="E74" s="3">
        <v>1979</v>
      </c>
      <c r="F74" s="3" t="s">
        <v>8</v>
      </c>
      <c r="G74" s="3">
        <v>23</v>
      </c>
      <c r="H74" s="1" t="s">
        <v>115</v>
      </c>
      <c r="I74" s="7">
        <v>0.157715625</v>
      </c>
      <c r="J74" s="11" t="str">
        <f>IF(ISBLANK(laps_times[[#This Row],[1]]),"DNF",CONCATENATE(RANK(rounds_cum_time[[#This Row],[1]],rounds_cum_time[1],1),"."))</f>
        <v>83.</v>
      </c>
      <c r="K74" s="11" t="str">
        <f>IF(ISBLANK(laps_times[[#This Row],[2]]),"DNF",CONCATENATE(RANK(rounds_cum_time[[#This Row],[2]],rounds_cum_time[2],1),"."))</f>
        <v>78.</v>
      </c>
      <c r="L74" s="11" t="str">
        <f>IF(ISBLANK(laps_times[[#This Row],[3]]),"DNF",CONCATENATE(RANK(rounds_cum_time[[#This Row],[3]],rounds_cum_time[3],1),"."))</f>
        <v>76.</v>
      </c>
      <c r="M74" s="11" t="str">
        <f>IF(ISBLANK(laps_times[[#This Row],[4]]),"DNF",CONCATENATE(RANK(rounds_cum_time[[#This Row],[4]],rounds_cum_time[4],1),"."))</f>
        <v>73.</v>
      </c>
      <c r="N74" s="11" t="str">
        <f>IF(ISBLANK(laps_times[[#This Row],[5]]),"DNF",CONCATENATE(RANK(rounds_cum_time[[#This Row],[5]],rounds_cum_time[5],1),"."))</f>
        <v>73.</v>
      </c>
      <c r="O74" s="11" t="str">
        <f>IF(ISBLANK(laps_times[[#This Row],[6]]),"DNF",CONCATENATE(RANK(rounds_cum_time[[#This Row],[6]],rounds_cum_time[6],1),"."))</f>
        <v>74.</v>
      </c>
      <c r="P74" s="11" t="str">
        <f>IF(ISBLANK(laps_times[[#This Row],[7]]),"DNF",CONCATENATE(RANK(rounds_cum_time[[#This Row],[7]],rounds_cum_time[7],1),"."))</f>
        <v>74.</v>
      </c>
      <c r="Q74" s="11" t="str">
        <f>IF(ISBLANK(laps_times[[#This Row],[8]]),"DNF",CONCATENATE(RANK(rounds_cum_time[[#This Row],[8]],rounds_cum_time[8],1),"."))</f>
        <v>74.</v>
      </c>
      <c r="R74" s="11" t="str">
        <f>IF(ISBLANK(laps_times[[#This Row],[9]]),"DNF",CONCATENATE(RANK(rounds_cum_time[[#This Row],[9]],rounds_cum_time[9],1),"."))</f>
        <v>72.</v>
      </c>
      <c r="S74" s="11" t="str">
        <f>IF(ISBLANK(laps_times[[#This Row],[10]]),"DNF",CONCATENATE(RANK(rounds_cum_time[[#This Row],[10]],rounds_cum_time[10],1),"."))</f>
        <v>70.</v>
      </c>
      <c r="T74" s="11" t="str">
        <f>IF(ISBLANK(laps_times[[#This Row],[11]]),"DNF",CONCATENATE(RANK(rounds_cum_time[[#This Row],[11]],rounds_cum_time[11],1),"."))</f>
        <v>69.</v>
      </c>
      <c r="U74" s="11" t="str">
        <f>IF(ISBLANK(laps_times[[#This Row],[12]]),"DNF",CONCATENATE(RANK(rounds_cum_time[[#This Row],[12]],rounds_cum_time[12],1),"."))</f>
        <v>68.</v>
      </c>
      <c r="V74" s="11" t="str">
        <f>IF(ISBLANK(laps_times[[#This Row],[13]]),"DNF",CONCATENATE(RANK(rounds_cum_time[[#This Row],[13]],rounds_cum_time[13],1),"."))</f>
        <v>66.</v>
      </c>
      <c r="W74" s="11" t="str">
        <f>IF(ISBLANK(laps_times[[#This Row],[14]]),"DNF",CONCATENATE(RANK(rounds_cum_time[[#This Row],[14]],rounds_cum_time[14],1),"."))</f>
        <v>65.</v>
      </c>
      <c r="X74" s="11" t="str">
        <f>IF(ISBLANK(laps_times[[#This Row],[15]]),"DNF",CONCATENATE(RANK(rounds_cum_time[[#This Row],[15]],rounds_cum_time[15],1),"."))</f>
        <v>65.</v>
      </c>
      <c r="Y74" s="11" t="str">
        <f>IF(ISBLANK(laps_times[[#This Row],[16]]),"DNF",CONCATENATE(RANK(rounds_cum_time[[#This Row],[16]],rounds_cum_time[16],1),"."))</f>
        <v>65.</v>
      </c>
      <c r="Z74" s="11" t="str">
        <f>IF(ISBLANK(laps_times[[#This Row],[17]]),"DNF",CONCATENATE(RANK(rounds_cum_time[[#This Row],[17]],rounds_cum_time[17],1),"."))</f>
        <v>64.</v>
      </c>
      <c r="AA74" s="11" t="str">
        <f>IF(ISBLANK(laps_times[[#This Row],[18]]),"DNF",CONCATENATE(RANK(rounds_cum_time[[#This Row],[18]],rounds_cum_time[18],1),"."))</f>
        <v>64.</v>
      </c>
      <c r="AB74" s="11" t="str">
        <f>IF(ISBLANK(laps_times[[#This Row],[19]]),"DNF",CONCATENATE(RANK(rounds_cum_time[[#This Row],[19]],rounds_cum_time[19],1),"."))</f>
        <v>63.</v>
      </c>
      <c r="AC74" s="11" t="str">
        <f>IF(ISBLANK(laps_times[[#This Row],[20]]),"DNF",CONCATENATE(RANK(rounds_cum_time[[#This Row],[20]],rounds_cum_time[20],1),"."))</f>
        <v>63.</v>
      </c>
      <c r="AD74" s="11" t="str">
        <f>IF(ISBLANK(laps_times[[#This Row],[21]]),"DNF",CONCATENATE(RANK(rounds_cum_time[[#This Row],[21]],rounds_cum_time[21],1),"."))</f>
        <v>63.</v>
      </c>
      <c r="AE74" s="11" t="str">
        <f>IF(ISBLANK(laps_times[[#This Row],[22]]),"DNF",CONCATENATE(RANK(rounds_cum_time[[#This Row],[22]],rounds_cum_time[22],1),"."))</f>
        <v>62.</v>
      </c>
      <c r="AF74" s="11" t="str">
        <f>IF(ISBLANK(laps_times[[#This Row],[23]]),"DNF",CONCATENATE(RANK(rounds_cum_time[[#This Row],[23]],rounds_cum_time[23],1),"."))</f>
        <v>63.</v>
      </c>
      <c r="AG74" s="11" t="str">
        <f>IF(ISBLANK(laps_times[[#This Row],[24]]),"DNF",CONCATENATE(RANK(rounds_cum_time[[#This Row],[24]],rounds_cum_time[24],1),"."))</f>
        <v>63.</v>
      </c>
      <c r="AH74" s="11" t="str">
        <f>IF(ISBLANK(laps_times[[#This Row],[25]]),"DNF",CONCATENATE(RANK(rounds_cum_time[[#This Row],[25]],rounds_cum_time[25],1),"."))</f>
        <v>64.</v>
      </c>
      <c r="AI74" s="11" t="str">
        <f>IF(ISBLANK(laps_times[[#This Row],[26]]),"DNF",CONCATENATE(RANK(rounds_cum_time[[#This Row],[26]],rounds_cum_time[26],1),"."))</f>
        <v>65.</v>
      </c>
      <c r="AJ74" s="11" t="str">
        <f>IF(ISBLANK(laps_times[[#This Row],[27]]),"DNF",CONCATENATE(RANK(rounds_cum_time[[#This Row],[27]],rounds_cum_time[27],1),"."))</f>
        <v>65.</v>
      </c>
      <c r="AK74" s="11" t="str">
        <f>IF(ISBLANK(laps_times[[#This Row],[28]]),"DNF",CONCATENATE(RANK(rounds_cum_time[[#This Row],[28]],rounds_cum_time[28],1),"."))</f>
        <v>62.</v>
      </c>
      <c r="AL74" s="11" t="str">
        <f>IF(ISBLANK(laps_times[[#This Row],[29]]),"DNF",CONCATENATE(RANK(rounds_cum_time[[#This Row],[29]],rounds_cum_time[29],1),"."))</f>
        <v>62.</v>
      </c>
      <c r="AM74" s="11" t="str">
        <f>IF(ISBLANK(laps_times[[#This Row],[30]]),"DNF",CONCATENATE(RANK(rounds_cum_time[[#This Row],[30]],rounds_cum_time[30],1),"."))</f>
        <v>65.</v>
      </c>
      <c r="AN74" s="11" t="str">
        <f>IF(ISBLANK(laps_times[[#This Row],[31]]),"DNF",CONCATENATE(RANK(rounds_cum_time[[#This Row],[31]],rounds_cum_time[31],1),"."))</f>
        <v>62.</v>
      </c>
      <c r="AO74" s="11" t="str">
        <f>IF(ISBLANK(laps_times[[#This Row],[32]]),"DNF",CONCATENATE(RANK(rounds_cum_time[[#This Row],[32]],rounds_cum_time[32],1),"."))</f>
        <v>63.</v>
      </c>
      <c r="AP74" s="11" t="str">
        <f>IF(ISBLANK(laps_times[[#This Row],[33]]),"DNF",CONCATENATE(RANK(rounds_cum_time[[#This Row],[33]],rounds_cum_time[33],1),"."))</f>
        <v>64.</v>
      </c>
      <c r="AQ74" s="11" t="str">
        <f>IF(ISBLANK(laps_times[[#This Row],[34]]),"DNF",CONCATENATE(RANK(rounds_cum_time[[#This Row],[34]],rounds_cum_time[34],1),"."))</f>
        <v>64.</v>
      </c>
      <c r="AR74" s="11" t="str">
        <f>IF(ISBLANK(laps_times[[#This Row],[35]]),"DNF",CONCATENATE(RANK(rounds_cum_time[[#This Row],[35]],rounds_cum_time[35],1),"."))</f>
        <v>64.</v>
      </c>
      <c r="AS74" s="11" t="str">
        <f>IF(ISBLANK(laps_times[[#This Row],[36]]),"DNF",CONCATENATE(RANK(rounds_cum_time[[#This Row],[36]],rounds_cum_time[36],1),"."))</f>
        <v>65.</v>
      </c>
      <c r="AT74" s="11" t="str">
        <f>IF(ISBLANK(laps_times[[#This Row],[37]]),"DNF",CONCATENATE(RANK(rounds_cum_time[[#This Row],[37]],rounds_cum_time[37],1),"."))</f>
        <v>65.</v>
      </c>
      <c r="AU74" s="11" t="str">
        <f>IF(ISBLANK(laps_times[[#This Row],[38]]),"DNF",CONCATENATE(RANK(rounds_cum_time[[#This Row],[38]],rounds_cum_time[38],1),"."))</f>
        <v>66.</v>
      </c>
      <c r="AV74" s="11" t="str">
        <f>IF(ISBLANK(laps_times[[#This Row],[39]]),"DNF",CONCATENATE(RANK(rounds_cum_time[[#This Row],[39]],rounds_cum_time[39],1),"."))</f>
        <v>66.</v>
      </c>
      <c r="AW74" s="11" t="str">
        <f>IF(ISBLANK(laps_times[[#This Row],[40]]),"DNF",CONCATENATE(RANK(rounds_cum_time[[#This Row],[40]],rounds_cum_time[40],1),"."))</f>
        <v>67.</v>
      </c>
      <c r="AX74" s="11" t="str">
        <f>IF(ISBLANK(laps_times[[#This Row],[41]]),"DNF",CONCATENATE(RANK(rounds_cum_time[[#This Row],[41]],rounds_cum_time[41],1),"."))</f>
        <v>67.</v>
      </c>
      <c r="AY74" s="11" t="str">
        <f>IF(ISBLANK(laps_times[[#This Row],[42]]),"DNF",CONCATENATE(RANK(rounds_cum_time[[#This Row],[42]],rounds_cum_time[42],1),"."))</f>
        <v>66.</v>
      </c>
      <c r="AZ74" s="11" t="str">
        <f>IF(ISBLANK(laps_times[[#This Row],[43]]),"DNF",CONCATENATE(RANK(rounds_cum_time[[#This Row],[43]],rounds_cum_time[43],1),"."))</f>
        <v>66.</v>
      </c>
      <c r="BA74" s="11" t="str">
        <f>IF(ISBLANK(laps_times[[#This Row],[44]]),"DNF",CONCATENATE(RANK(rounds_cum_time[[#This Row],[44]],rounds_cum_time[44],1),"."))</f>
        <v>66.</v>
      </c>
      <c r="BB74" s="11" t="str">
        <f>IF(ISBLANK(laps_times[[#This Row],[45]]),"DNF",CONCATENATE(RANK(rounds_cum_time[[#This Row],[45]],rounds_cum_time[45],1),"."))</f>
        <v>69.</v>
      </c>
      <c r="BC74" s="11" t="str">
        <f>IF(ISBLANK(laps_times[[#This Row],[46]]),"DNF",CONCATENATE(RANK(rounds_cum_time[[#This Row],[46]],rounds_cum_time[46],1),"."))</f>
        <v>70.</v>
      </c>
      <c r="BD74" s="11" t="str">
        <f>IF(ISBLANK(laps_times[[#This Row],[47]]),"DNF",CONCATENATE(RANK(rounds_cum_time[[#This Row],[47]],rounds_cum_time[47],1),"."))</f>
        <v>70.</v>
      </c>
      <c r="BE74" s="11" t="str">
        <f>IF(ISBLANK(laps_times[[#This Row],[48]]),"DNF",CONCATENATE(RANK(rounds_cum_time[[#This Row],[48]],rounds_cum_time[48],1),"."))</f>
        <v>70.</v>
      </c>
      <c r="BF74" s="11" t="str">
        <f>IF(ISBLANK(laps_times[[#This Row],[49]]),"DNF",CONCATENATE(RANK(rounds_cum_time[[#This Row],[49]],rounds_cum_time[49],1),"."))</f>
        <v>70.</v>
      </c>
      <c r="BG74" s="11" t="str">
        <f>IF(ISBLANK(laps_times[[#This Row],[50]]),"DNF",CONCATENATE(RANK(rounds_cum_time[[#This Row],[50]],rounds_cum_time[50],1),"."))</f>
        <v>70.</v>
      </c>
      <c r="BH74" s="11" t="str">
        <f>IF(ISBLANK(laps_times[[#This Row],[51]]),"DNF",CONCATENATE(RANK(rounds_cum_time[[#This Row],[51]],rounds_cum_time[51],1),"."))</f>
        <v>70.</v>
      </c>
      <c r="BI74" s="11" t="str">
        <f>IF(ISBLANK(laps_times[[#This Row],[52]]),"DNF",CONCATENATE(RANK(rounds_cum_time[[#This Row],[52]],rounds_cum_time[52],1),"."))</f>
        <v>70.</v>
      </c>
      <c r="BJ74" s="11" t="str">
        <f>IF(ISBLANK(laps_times[[#This Row],[53]]),"DNF",CONCATENATE(RANK(rounds_cum_time[[#This Row],[53]],rounds_cum_time[53],1),"."))</f>
        <v>70.</v>
      </c>
      <c r="BK74" s="11" t="str">
        <f>IF(ISBLANK(laps_times[[#This Row],[54]]),"DNF",CONCATENATE(RANK(rounds_cum_time[[#This Row],[54]],rounds_cum_time[54],1),"."))</f>
        <v>70.</v>
      </c>
      <c r="BL74" s="11" t="str">
        <f>IF(ISBLANK(laps_times[[#This Row],[55]]),"DNF",CONCATENATE(RANK(rounds_cum_time[[#This Row],[55]],rounds_cum_time[55],1),"."))</f>
        <v>68.</v>
      </c>
      <c r="BM74" s="11" t="str">
        <f>IF(ISBLANK(laps_times[[#This Row],[56]]),"DNF",CONCATENATE(RANK(rounds_cum_time[[#This Row],[56]],rounds_cum_time[56],1),"."))</f>
        <v>69.</v>
      </c>
      <c r="BN74" s="11" t="str">
        <f>IF(ISBLANK(laps_times[[#This Row],[57]]),"DNF",CONCATENATE(RANK(rounds_cum_time[[#This Row],[57]],rounds_cum_time[57],1),"."))</f>
        <v>69.</v>
      </c>
      <c r="BO74" s="11" t="str">
        <f>IF(ISBLANK(laps_times[[#This Row],[58]]),"DNF",CONCATENATE(RANK(rounds_cum_time[[#This Row],[58]],rounds_cum_time[58],1),"."))</f>
        <v>69.</v>
      </c>
      <c r="BP74" s="11" t="str">
        <f>IF(ISBLANK(laps_times[[#This Row],[59]]),"DNF",CONCATENATE(RANK(rounds_cum_time[[#This Row],[59]],rounds_cum_time[59],1),"."))</f>
        <v>69.</v>
      </c>
      <c r="BQ74" s="11" t="str">
        <f>IF(ISBLANK(laps_times[[#This Row],[60]]),"DNF",CONCATENATE(RANK(rounds_cum_time[[#This Row],[60]],rounds_cum_time[60],1),"."))</f>
        <v>69.</v>
      </c>
      <c r="BR74" s="11" t="str">
        <f>IF(ISBLANK(laps_times[[#This Row],[61]]),"DNF",CONCATENATE(RANK(rounds_cum_time[[#This Row],[61]],rounds_cum_time[61],1),"."))</f>
        <v>68.</v>
      </c>
      <c r="BS74" s="11" t="str">
        <f>IF(ISBLANK(laps_times[[#This Row],[62]]),"DNF",CONCATENATE(RANK(rounds_cum_time[[#This Row],[62]],rounds_cum_time[62],1),"."))</f>
        <v>69.</v>
      </c>
      <c r="BT74" s="11" t="str">
        <f>IF(ISBLANK(laps_times[[#This Row],[63]]),"DNF",CONCATENATE(RANK(rounds_cum_time[[#This Row],[63]],rounds_cum_time[63],1),"."))</f>
        <v>69.</v>
      </c>
    </row>
    <row r="75" spans="2:72" x14ac:dyDescent="0.2">
      <c r="B75" s="5">
        <v>70</v>
      </c>
      <c r="C75" s="20">
        <v>134</v>
      </c>
      <c r="D75" s="1" t="s">
        <v>126</v>
      </c>
      <c r="E75" s="3">
        <v>1973</v>
      </c>
      <c r="F75" s="3" t="s">
        <v>1</v>
      </c>
      <c r="G75" s="3">
        <v>27</v>
      </c>
      <c r="H75" s="1" t="s">
        <v>127</v>
      </c>
      <c r="I75" s="7">
        <v>0.15888055555555555</v>
      </c>
      <c r="J75" s="11" t="str">
        <f>IF(ISBLANK(laps_times[[#This Row],[1]]),"DNF",CONCATENATE(RANK(rounds_cum_time[[#This Row],[1]],rounds_cum_time[1],1),"."))</f>
        <v>64.</v>
      </c>
      <c r="K75" s="11" t="str">
        <f>IF(ISBLANK(laps_times[[#This Row],[2]]),"DNF",CONCATENATE(RANK(rounds_cum_time[[#This Row],[2]],rounds_cum_time[2],1),"."))</f>
        <v>61.</v>
      </c>
      <c r="L75" s="11" t="str">
        <f>IF(ISBLANK(laps_times[[#This Row],[3]]),"DNF",CONCATENATE(RANK(rounds_cum_time[[#This Row],[3]],rounds_cum_time[3],1),"."))</f>
        <v>59.</v>
      </c>
      <c r="M75" s="11" t="str">
        <f>IF(ISBLANK(laps_times[[#This Row],[4]]),"DNF",CONCATENATE(RANK(rounds_cum_time[[#This Row],[4]],rounds_cum_time[4],1),"."))</f>
        <v>59.</v>
      </c>
      <c r="N75" s="11" t="str">
        <f>IF(ISBLANK(laps_times[[#This Row],[5]]),"DNF",CONCATENATE(RANK(rounds_cum_time[[#This Row],[5]],rounds_cum_time[5],1),"."))</f>
        <v>55.</v>
      </c>
      <c r="O75" s="11" t="str">
        <f>IF(ISBLANK(laps_times[[#This Row],[6]]),"DNF",CONCATENATE(RANK(rounds_cum_time[[#This Row],[6]],rounds_cum_time[6],1),"."))</f>
        <v>52.</v>
      </c>
      <c r="P75" s="11" t="str">
        <f>IF(ISBLANK(laps_times[[#This Row],[7]]),"DNF",CONCATENATE(RANK(rounds_cum_time[[#This Row],[7]],rounds_cum_time[7],1),"."))</f>
        <v>52.</v>
      </c>
      <c r="Q75" s="11" t="str">
        <f>IF(ISBLANK(laps_times[[#This Row],[8]]),"DNF",CONCATENATE(RANK(rounds_cum_time[[#This Row],[8]],rounds_cum_time[8],1),"."))</f>
        <v>48.</v>
      </c>
      <c r="R75" s="11" t="str">
        <f>IF(ISBLANK(laps_times[[#This Row],[9]]),"DNF",CONCATENATE(RANK(rounds_cum_time[[#This Row],[9]],rounds_cum_time[9],1),"."))</f>
        <v>51.</v>
      </c>
      <c r="S75" s="11" t="str">
        <f>IF(ISBLANK(laps_times[[#This Row],[10]]),"DNF",CONCATENATE(RANK(rounds_cum_time[[#This Row],[10]],rounds_cum_time[10],1),"."))</f>
        <v>50.</v>
      </c>
      <c r="T75" s="11" t="str">
        <f>IF(ISBLANK(laps_times[[#This Row],[11]]),"DNF",CONCATENATE(RANK(rounds_cum_time[[#This Row],[11]],rounds_cum_time[11],1),"."))</f>
        <v>48.</v>
      </c>
      <c r="U75" s="11" t="str">
        <f>IF(ISBLANK(laps_times[[#This Row],[12]]),"DNF",CONCATENATE(RANK(rounds_cum_time[[#This Row],[12]],rounds_cum_time[12],1),"."))</f>
        <v>49.</v>
      </c>
      <c r="V75" s="11" t="str">
        <f>IF(ISBLANK(laps_times[[#This Row],[13]]),"DNF",CONCATENATE(RANK(rounds_cum_time[[#This Row],[13]],rounds_cum_time[13],1),"."))</f>
        <v>49.</v>
      </c>
      <c r="W75" s="11" t="str">
        <f>IF(ISBLANK(laps_times[[#This Row],[14]]),"DNF",CONCATENATE(RANK(rounds_cum_time[[#This Row],[14]],rounds_cum_time[14],1),"."))</f>
        <v>48.</v>
      </c>
      <c r="X75" s="11" t="str">
        <f>IF(ISBLANK(laps_times[[#This Row],[15]]),"DNF",CONCATENATE(RANK(rounds_cum_time[[#This Row],[15]],rounds_cum_time[15],1),"."))</f>
        <v>49.</v>
      </c>
      <c r="Y75" s="11" t="str">
        <f>IF(ISBLANK(laps_times[[#This Row],[16]]),"DNF",CONCATENATE(RANK(rounds_cum_time[[#This Row],[16]],rounds_cum_time[16],1),"."))</f>
        <v>47.</v>
      </c>
      <c r="Z75" s="11" t="str">
        <f>IF(ISBLANK(laps_times[[#This Row],[17]]),"DNF",CONCATENATE(RANK(rounds_cum_time[[#This Row],[17]],rounds_cum_time[17],1),"."))</f>
        <v>48.</v>
      </c>
      <c r="AA75" s="11" t="str">
        <f>IF(ISBLANK(laps_times[[#This Row],[18]]),"DNF",CONCATENATE(RANK(rounds_cum_time[[#This Row],[18]],rounds_cum_time[18],1),"."))</f>
        <v>47.</v>
      </c>
      <c r="AB75" s="11" t="str">
        <f>IF(ISBLANK(laps_times[[#This Row],[19]]),"DNF",CONCATENATE(RANK(rounds_cum_time[[#This Row],[19]],rounds_cum_time[19],1),"."))</f>
        <v>48.</v>
      </c>
      <c r="AC75" s="11" t="str">
        <f>IF(ISBLANK(laps_times[[#This Row],[20]]),"DNF",CONCATENATE(RANK(rounds_cum_time[[#This Row],[20]],rounds_cum_time[20],1),"."))</f>
        <v>48.</v>
      </c>
      <c r="AD75" s="11" t="str">
        <f>IF(ISBLANK(laps_times[[#This Row],[21]]),"DNF",CONCATENATE(RANK(rounds_cum_time[[#This Row],[21]],rounds_cum_time[21],1),"."))</f>
        <v>49.</v>
      </c>
      <c r="AE75" s="11" t="str">
        <f>IF(ISBLANK(laps_times[[#This Row],[22]]),"DNF",CONCATENATE(RANK(rounds_cum_time[[#This Row],[22]],rounds_cum_time[22],1),"."))</f>
        <v>48.</v>
      </c>
      <c r="AF75" s="11" t="str">
        <f>IF(ISBLANK(laps_times[[#This Row],[23]]),"DNF",CONCATENATE(RANK(rounds_cum_time[[#This Row],[23]],rounds_cum_time[23],1),"."))</f>
        <v>48.</v>
      </c>
      <c r="AG75" s="11" t="str">
        <f>IF(ISBLANK(laps_times[[#This Row],[24]]),"DNF",CONCATENATE(RANK(rounds_cum_time[[#This Row],[24]],rounds_cum_time[24],1),"."))</f>
        <v>48.</v>
      </c>
      <c r="AH75" s="11" t="str">
        <f>IF(ISBLANK(laps_times[[#This Row],[25]]),"DNF",CONCATENATE(RANK(rounds_cum_time[[#This Row],[25]],rounds_cum_time[25],1),"."))</f>
        <v>48.</v>
      </c>
      <c r="AI75" s="11" t="str">
        <f>IF(ISBLANK(laps_times[[#This Row],[26]]),"DNF",CONCATENATE(RANK(rounds_cum_time[[#This Row],[26]],rounds_cum_time[26],1),"."))</f>
        <v>48.</v>
      </c>
      <c r="AJ75" s="11" t="str">
        <f>IF(ISBLANK(laps_times[[#This Row],[27]]),"DNF",CONCATENATE(RANK(rounds_cum_time[[#This Row],[27]],rounds_cum_time[27],1),"."))</f>
        <v>48.</v>
      </c>
      <c r="AK75" s="11" t="str">
        <f>IF(ISBLANK(laps_times[[#This Row],[28]]),"DNF",CONCATENATE(RANK(rounds_cum_time[[#This Row],[28]],rounds_cum_time[28],1),"."))</f>
        <v>48.</v>
      </c>
      <c r="AL75" s="11" t="str">
        <f>IF(ISBLANK(laps_times[[#This Row],[29]]),"DNF",CONCATENATE(RANK(rounds_cum_time[[#This Row],[29]],rounds_cum_time[29],1),"."))</f>
        <v>48.</v>
      </c>
      <c r="AM75" s="11" t="str">
        <f>IF(ISBLANK(laps_times[[#This Row],[30]]),"DNF",CONCATENATE(RANK(rounds_cum_time[[#This Row],[30]],rounds_cum_time[30],1),"."))</f>
        <v>48.</v>
      </c>
      <c r="AN75" s="11" t="str">
        <f>IF(ISBLANK(laps_times[[#This Row],[31]]),"DNF",CONCATENATE(RANK(rounds_cum_time[[#This Row],[31]],rounds_cum_time[31],1),"."))</f>
        <v>48.</v>
      </c>
      <c r="AO75" s="11" t="str">
        <f>IF(ISBLANK(laps_times[[#This Row],[32]]),"DNF",CONCATENATE(RANK(rounds_cum_time[[#This Row],[32]],rounds_cum_time[32],1),"."))</f>
        <v>48.</v>
      </c>
      <c r="AP75" s="11" t="str">
        <f>IF(ISBLANK(laps_times[[#This Row],[33]]),"DNF",CONCATENATE(RANK(rounds_cum_time[[#This Row],[33]],rounds_cum_time[33],1),"."))</f>
        <v>48.</v>
      </c>
      <c r="AQ75" s="11" t="str">
        <f>IF(ISBLANK(laps_times[[#This Row],[34]]),"DNF",CONCATENATE(RANK(rounds_cum_time[[#This Row],[34]],rounds_cum_time[34],1),"."))</f>
        <v>48.</v>
      </c>
      <c r="AR75" s="11" t="str">
        <f>IF(ISBLANK(laps_times[[#This Row],[35]]),"DNF",CONCATENATE(RANK(rounds_cum_time[[#This Row],[35]],rounds_cum_time[35],1),"."))</f>
        <v>48.</v>
      </c>
      <c r="AS75" s="11" t="str">
        <f>IF(ISBLANK(laps_times[[#This Row],[36]]),"DNF",CONCATENATE(RANK(rounds_cum_time[[#This Row],[36]],rounds_cum_time[36],1),"."))</f>
        <v>50.</v>
      </c>
      <c r="AT75" s="11" t="str">
        <f>IF(ISBLANK(laps_times[[#This Row],[37]]),"DNF",CONCATENATE(RANK(rounds_cum_time[[#This Row],[37]],rounds_cum_time[37],1),"."))</f>
        <v>51.</v>
      </c>
      <c r="AU75" s="11" t="str">
        <f>IF(ISBLANK(laps_times[[#This Row],[38]]),"DNF",CONCATENATE(RANK(rounds_cum_time[[#This Row],[38]],rounds_cum_time[38],1),"."))</f>
        <v>54.</v>
      </c>
      <c r="AV75" s="11" t="str">
        <f>IF(ISBLANK(laps_times[[#This Row],[39]]),"DNF",CONCATENATE(RANK(rounds_cum_time[[#This Row],[39]],rounds_cum_time[39],1),"."))</f>
        <v>55.</v>
      </c>
      <c r="AW75" s="11" t="str">
        <f>IF(ISBLANK(laps_times[[#This Row],[40]]),"DNF",CONCATENATE(RANK(rounds_cum_time[[#This Row],[40]],rounds_cum_time[40],1),"."))</f>
        <v>55.</v>
      </c>
      <c r="AX75" s="11" t="str">
        <f>IF(ISBLANK(laps_times[[#This Row],[41]]),"DNF",CONCATENATE(RANK(rounds_cum_time[[#This Row],[41]],rounds_cum_time[41],1),"."))</f>
        <v>56.</v>
      </c>
      <c r="AY75" s="11" t="str">
        <f>IF(ISBLANK(laps_times[[#This Row],[42]]),"DNF",CONCATENATE(RANK(rounds_cum_time[[#This Row],[42]],rounds_cum_time[42],1),"."))</f>
        <v>58.</v>
      </c>
      <c r="AZ75" s="11" t="str">
        <f>IF(ISBLANK(laps_times[[#This Row],[43]]),"DNF",CONCATENATE(RANK(rounds_cum_time[[#This Row],[43]],rounds_cum_time[43],1),"."))</f>
        <v>59.</v>
      </c>
      <c r="BA75" s="11" t="str">
        <f>IF(ISBLANK(laps_times[[#This Row],[44]]),"DNF",CONCATENATE(RANK(rounds_cum_time[[#This Row],[44]],rounds_cum_time[44],1),"."))</f>
        <v>60.</v>
      </c>
      <c r="BB75" s="11" t="str">
        <f>IF(ISBLANK(laps_times[[#This Row],[45]]),"DNF",CONCATENATE(RANK(rounds_cum_time[[#This Row],[45]],rounds_cum_time[45],1),"."))</f>
        <v>63.</v>
      </c>
      <c r="BC75" s="11" t="str">
        <f>IF(ISBLANK(laps_times[[#This Row],[46]]),"DNF",CONCATENATE(RANK(rounds_cum_time[[#This Row],[46]],rounds_cum_time[46],1),"."))</f>
        <v>64.</v>
      </c>
      <c r="BD75" s="11" t="str">
        <f>IF(ISBLANK(laps_times[[#This Row],[47]]),"DNF",CONCATENATE(RANK(rounds_cum_time[[#This Row],[47]],rounds_cum_time[47],1),"."))</f>
        <v>64.</v>
      </c>
      <c r="BE75" s="11" t="str">
        <f>IF(ISBLANK(laps_times[[#This Row],[48]]),"DNF",CONCATENATE(RANK(rounds_cum_time[[#This Row],[48]],rounds_cum_time[48],1),"."))</f>
        <v>64.</v>
      </c>
      <c r="BF75" s="11" t="str">
        <f>IF(ISBLANK(laps_times[[#This Row],[49]]),"DNF",CONCATENATE(RANK(rounds_cum_time[[#This Row],[49]],rounds_cum_time[49],1),"."))</f>
        <v>65.</v>
      </c>
      <c r="BG75" s="11" t="str">
        <f>IF(ISBLANK(laps_times[[#This Row],[50]]),"DNF",CONCATENATE(RANK(rounds_cum_time[[#This Row],[50]],rounds_cum_time[50],1),"."))</f>
        <v>66.</v>
      </c>
      <c r="BH75" s="11" t="str">
        <f>IF(ISBLANK(laps_times[[#This Row],[51]]),"DNF",CONCATENATE(RANK(rounds_cum_time[[#This Row],[51]],rounds_cum_time[51],1),"."))</f>
        <v>67.</v>
      </c>
      <c r="BI75" s="11" t="str">
        <f>IF(ISBLANK(laps_times[[#This Row],[52]]),"DNF",CONCATENATE(RANK(rounds_cum_time[[#This Row],[52]],rounds_cum_time[52],1),"."))</f>
        <v>68.</v>
      </c>
      <c r="BJ75" s="11" t="str">
        <f>IF(ISBLANK(laps_times[[#This Row],[53]]),"DNF",CONCATENATE(RANK(rounds_cum_time[[#This Row],[53]],rounds_cum_time[53],1),"."))</f>
        <v>69.</v>
      </c>
      <c r="BK75" s="11" t="str">
        <f>IF(ISBLANK(laps_times[[#This Row],[54]]),"DNF",CONCATENATE(RANK(rounds_cum_time[[#This Row],[54]],rounds_cum_time[54],1),"."))</f>
        <v>69.</v>
      </c>
      <c r="BL75" s="11" t="str">
        <f>IF(ISBLANK(laps_times[[#This Row],[55]]),"DNF",CONCATENATE(RANK(rounds_cum_time[[#This Row],[55]],rounds_cum_time[55],1),"."))</f>
        <v>70.</v>
      </c>
      <c r="BM75" s="11" t="str">
        <f>IF(ISBLANK(laps_times[[#This Row],[56]]),"DNF",CONCATENATE(RANK(rounds_cum_time[[#This Row],[56]],rounds_cum_time[56],1),"."))</f>
        <v>70.</v>
      </c>
      <c r="BN75" s="11" t="str">
        <f>IF(ISBLANK(laps_times[[#This Row],[57]]),"DNF",CONCATENATE(RANK(rounds_cum_time[[#This Row],[57]],rounds_cum_time[57],1),"."))</f>
        <v>71.</v>
      </c>
      <c r="BO75" s="11" t="str">
        <f>IF(ISBLANK(laps_times[[#This Row],[58]]),"DNF",CONCATENATE(RANK(rounds_cum_time[[#This Row],[58]],rounds_cum_time[58],1),"."))</f>
        <v>71.</v>
      </c>
      <c r="BP75" s="11" t="str">
        <f>IF(ISBLANK(laps_times[[#This Row],[59]]),"DNF",CONCATENATE(RANK(rounds_cum_time[[#This Row],[59]],rounds_cum_time[59],1),"."))</f>
        <v>71.</v>
      </c>
      <c r="BQ75" s="11" t="str">
        <f>IF(ISBLANK(laps_times[[#This Row],[60]]),"DNF",CONCATENATE(RANK(rounds_cum_time[[#This Row],[60]],rounds_cum_time[60],1),"."))</f>
        <v>71.</v>
      </c>
      <c r="BR75" s="11" t="str">
        <f>IF(ISBLANK(laps_times[[#This Row],[61]]),"DNF",CONCATENATE(RANK(rounds_cum_time[[#This Row],[61]],rounds_cum_time[61],1),"."))</f>
        <v>70.</v>
      </c>
      <c r="BS75" s="11" t="str">
        <f>IF(ISBLANK(laps_times[[#This Row],[62]]),"DNF",CONCATENATE(RANK(rounds_cum_time[[#This Row],[62]],rounds_cum_time[62],1),"."))</f>
        <v>70.</v>
      </c>
      <c r="BT75" s="11" t="str">
        <f>IF(ISBLANK(laps_times[[#This Row],[63]]),"DNF",CONCATENATE(RANK(rounds_cum_time[[#This Row],[63]],rounds_cum_time[63],1),"."))</f>
        <v>70.</v>
      </c>
    </row>
    <row r="76" spans="2:72" x14ac:dyDescent="0.2">
      <c r="B76" s="5">
        <v>71</v>
      </c>
      <c r="C76" s="20">
        <v>55</v>
      </c>
      <c r="D76" s="1" t="s">
        <v>128</v>
      </c>
      <c r="E76" s="3">
        <v>1977</v>
      </c>
      <c r="F76" s="3" t="s">
        <v>8</v>
      </c>
      <c r="G76" s="3">
        <v>24</v>
      </c>
      <c r="H76" s="1" t="s">
        <v>95</v>
      </c>
      <c r="I76" s="7">
        <v>0.15922222222222224</v>
      </c>
      <c r="J76" s="11" t="str">
        <f>IF(ISBLANK(laps_times[[#This Row],[1]]),"DNF",CONCATENATE(RANK(rounds_cum_time[[#This Row],[1]],rounds_cum_time[1],1),"."))</f>
        <v>68.</v>
      </c>
      <c r="K76" s="11" t="str">
        <f>IF(ISBLANK(laps_times[[#This Row],[2]]),"DNF",CONCATENATE(RANK(rounds_cum_time[[#This Row],[2]],rounds_cum_time[2],1),"."))</f>
        <v>57.</v>
      </c>
      <c r="L76" s="11" t="str">
        <f>IF(ISBLANK(laps_times[[#This Row],[3]]),"DNF",CONCATENATE(RANK(rounds_cum_time[[#This Row],[3]],rounds_cum_time[3],1),"."))</f>
        <v>56.</v>
      </c>
      <c r="M76" s="11" t="str">
        <f>IF(ISBLANK(laps_times[[#This Row],[4]]),"DNF",CONCATENATE(RANK(rounds_cum_time[[#This Row],[4]],rounds_cum_time[4],1),"."))</f>
        <v>47.</v>
      </c>
      <c r="N76" s="11" t="str">
        <f>IF(ISBLANK(laps_times[[#This Row],[5]]),"DNF",CONCATENATE(RANK(rounds_cum_time[[#This Row],[5]],rounds_cum_time[5],1),"."))</f>
        <v>49.</v>
      </c>
      <c r="O76" s="11" t="str">
        <f>IF(ISBLANK(laps_times[[#This Row],[6]]),"DNF",CONCATENATE(RANK(rounds_cum_time[[#This Row],[6]],rounds_cum_time[6],1),"."))</f>
        <v>48.</v>
      </c>
      <c r="P76" s="11" t="str">
        <f>IF(ISBLANK(laps_times[[#This Row],[7]]),"DNF",CONCATENATE(RANK(rounds_cum_time[[#This Row],[7]],rounds_cum_time[7],1),"."))</f>
        <v>48.</v>
      </c>
      <c r="Q76" s="11" t="str">
        <f>IF(ISBLANK(laps_times[[#This Row],[8]]),"DNF",CONCATENATE(RANK(rounds_cum_time[[#This Row],[8]],rounds_cum_time[8],1),"."))</f>
        <v>50.</v>
      </c>
      <c r="R76" s="11" t="str">
        <f>IF(ISBLANK(laps_times[[#This Row],[9]]),"DNF",CONCATENATE(RANK(rounds_cum_time[[#This Row],[9]],rounds_cum_time[9],1),"."))</f>
        <v>50.</v>
      </c>
      <c r="S76" s="11" t="str">
        <f>IF(ISBLANK(laps_times[[#This Row],[10]]),"DNF",CONCATENATE(RANK(rounds_cum_time[[#This Row],[10]],rounds_cum_time[10],1),"."))</f>
        <v>51.</v>
      </c>
      <c r="T76" s="11" t="str">
        <f>IF(ISBLANK(laps_times[[#This Row],[11]]),"DNF",CONCATENATE(RANK(rounds_cum_time[[#This Row],[11]],rounds_cum_time[11],1),"."))</f>
        <v>51.</v>
      </c>
      <c r="U76" s="11" t="str">
        <f>IF(ISBLANK(laps_times[[#This Row],[12]]),"DNF",CONCATENATE(RANK(rounds_cum_time[[#This Row],[12]],rounds_cum_time[12],1),"."))</f>
        <v>53.</v>
      </c>
      <c r="V76" s="11" t="str">
        <f>IF(ISBLANK(laps_times[[#This Row],[13]]),"DNF",CONCATENATE(RANK(rounds_cum_time[[#This Row],[13]],rounds_cum_time[13],1),"."))</f>
        <v>54.</v>
      </c>
      <c r="W76" s="11" t="str">
        <f>IF(ISBLANK(laps_times[[#This Row],[14]]),"DNF",CONCATENATE(RANK(rounds_cum_time[[#This Row],[14]],rounds_cum_time[14],1),"."))</f>
        <v>55.</v>
      </c>
      <c r="X76" s="11" t="str">
        <f>IF(ISBLANK(laps_times[[#This Row],[15]]),"DNF",CONCATENATE(RANK(rounds_cum_time[[#This Row],[15]],rounds_cum_time[15],1),"."))</f>
        <v>55.</v>
      </c>
      <c r="Y76" s="11" t="str">
        <f>IF(ISBLANK(laps_times[[#This Row],[16]]),"DNF",CONCATENATE(RANK(rounds_cum_time[[#This Row],[16]],rounds_cum_time[16],1),"."))</f>
        <v>55.</v>
      </c>
      <c r="Z76" s="11" t="str">
        <f>IF(ISBLANK(laps_times[[#This Row],[17]]),"DNF",CONCATENATE(RANK(rounds_cum_time[[#This Row],[17]],rounds_cum_time[17],1),"."))</f>
        <v>55.</v>
      </c>
      <c r="AA76" s="11" t="str">
        <f>IF(ISBLANK(laps_times[[#This Row],[18]]),"DNF",CONCATENATE(RANK(rounds_cum_time[[#This Row],[18]],rounds_cum_time[18],1),"."))</f>
        <v>55.</v>
      </c>
      <c r="AB76" s="11" t="str">
        <f>IF(ISBLANK(laps_times[[#This Row],[19]]),"DNF",CONCATENATE(RANK(rounds_cum_time[[#This Row],[19]],rounds_cum_time[19],1),"."))</f>
        <v>55.</v>
      </c>
      <c r="AC76" s="11" t="str">
        <f>IF(ISBLANK(laps_times[[#This Row],[20]]),"DNF",CONCATENATE(RANK(rounds_cum_time[[#This Row],[20]],rounds_cum_time[20],1),"."))</f>
        <v>55.</v>
      </c>
      <c r="AD76" s="11" t="str">
        <f>IF(ISBLANK(laps_times[[#This Row],[21]]),"DNF",CONCATENATE(RANK(rounds_cum_time[[#This Row],[21]],rounds_cum_time[21],1),"."))</f>
        <v>57.</v>
      </c>
      <c r="AE76" s="11" t="str">
        <f>IF(ISBLANK(laps_times[[#This Row],[22]]),"DNF",CONCATENATE(RANK(rounds_cum_time[[#This Row],[22]],rounds_cum_time[22],1),"."))</f>
        <v>59.</v>
      </c>
      <c r="AF76" s="11" t="str">
        <f>IF(ISBLANK(laps_times[[#This Row],[23]]),"DNF",CONCATENATE(RANK(rounds_cum_time[[#This Row],[23]],rounds_cum_time[23],1),"."))</f>
        <v>60.</v>
      </c>
      <c r="AG76" s="11" t="str">
        <f>IF(ISBLANK(laps_times[[#This Row],[24]]),"DNF",CONCATENATE(RANK(rounds_cum_time[[#This Row],[24]],rounds_cum_time[24],1),"."))</f>
        <v>60.</v>
      </c>
      <c r="AH76" s="11" t="str">
        <f>IF(ISBLANK(laps_times[[#This Row],[25]]),"DNF",CONCATENATE(RANK(rounds_cum_time[[#This Row],[25]],rounds_cum_time[25],1),"."))</f>
        <v>61.</v>
      </c>
      <c r="AI76" s="11" t="str">
        <f>IF(ISBLANK(laps_times[[#This Row],[26]]),"DNF",CONCATENATE(RANK(rounds_cum_time[[#This Row],[26]],rounds_cum_time[26],1),"."))</f>
        <v>61.</v>
      </c>
      <c r="AJ76" s="11" t="str">
        <f>IF(ISBLANK(laps_times[[#This Row],[27]]),"DNF",CONCATENATE(RANK(rounds_cum_time[[#This Row],[27]],rounds_cum_time[27],1),"."))</f>
        <v>64.</v>
      </c>
      <c r="AK76" s="11" t="str">
        <f>IF(ISBLANK(laps_times[[#This Row],[28]]),"DNF",CONCATENATE(RANK(rounds_cum_time[[#This Row],[28]],rounds_cum_time[28],1),"."))</f>
        <v>68.</v>
      </c>
      <c r="AL76" s="11" t="str">
        <f>IF(ISBLANK(laps_times[[#This Row],[29]]),"DNF",CONCATENATE(RANK(rounds_cum_time[[#This Row],[29]],rounds_cum_time[29],1),"."))</f>
        <v>70.</v>
      </c>
      <c r="AM76" s="11" t="str">
        <f>IF(ISBLANK(laps_times[[#This Row],[30]]),"DNF",CONCATENATE(RANK(rounds_cum_time[[#This Row],[30]],rounds_cum_time[30],1),"."))</f>
        <v>70.</v>
      </c>
      <c r="AN76" s="11" t="str">
        <f>IF(ISBLANK(laps_times[[#This Row],[31]]),"DNF",CONCATENATE(RANK(rounds_cum_time[[#This Row],[31]],rounds_cum_time[31],1),"."))</f>
        <v>70.</v>
      </c>
      <c r="AO76" s="11" t="str">
        <f>IF(ISBLANK(laps_times[[#This Row],[32]]),"DNF",CONCATENATE(RANK(rounds_cum_time[[#This Row],[32]],rounds_cum_time[32],1),"."))</f>
        <v>70.</v>
      </c>
      <c r="AP76" s="11" t="str">
        <f>IF(ISBLANK(laps_times[[#This Row],[33]]),"DNF",CONCATENATE(RANK(rounds_cum_time[[#This Row],[33]],rounds_cum_time[33],1),"."))</f>
        <v>71.</v>
      </c>
      <c r="AQ76" s="11" t="str">
        <f>IF(ISBLANK(laps_times[[#This Row],[34]]),"DNF",CONCATENATE(RANK(rounds_cum_time[[#This Row],[34]],rounds_cum_time[34],1),"."))</f>
        <v>71.</v>
      </c>
      <c r="AR76" s="11" t="str">
        <f>IF(ISBLANK(laps_times[[#This Row],[35]]),"DNF",CONCATENATE(RANK(rounds_cum_time[[#This Row],[35]],rounds_cum_time[35],1),"."))</f>
        <v>71.</v>
      </c>
      <c r="AS76" s="11" t="str">
        <f>IF(ISBLANK(laps_times[[#This Row],[36]]),"DNF",CONCATENATE(RANK(rounds_cum_time[[#This Row],[36]],rounds_cum_time[36],1),"."))</f>
        <v>71.</v>
      </c>
      <c r="AT76" s="11" t="str">
        <f>IF(ISBLANK(laps_times[[#This Row],[37]]),"DNF",CONCATENATE(RANK(rounds_cum_time[[#This Row],[37]],rounds_cum_time[37],1),"."))</f>
        <v>71.</v>
      </c>
      <c r="AU76" s="11" t="str">
        <f>IF(ISBLANK(laps_times[[#This Row],[38]]),"DNF",CONCATENATE(RANK(rounds_cum_time[[#This Row],[38]],rounds_cum_time[38],1),"."))</f>
        <v>70.</v>
      </c>
      <c r="AV76" s="11" t="str">
        <f>IF(ISBLANK(laps_times[[#This Row],[39]]),"DNF",CONCATENATE(RANK(rounds_cum_time[[#This Row],[39]],rounds_cum_time[39],1),"."))</f>
        <v>71.</v>
      </c>
      <c r="AW76" s="11" t="str">
        <f>IF(ISBLANK(laps_times[[#This Row],[40]]),"DNF",CONCATENATE(RANK(rounds_cum_time[[#This Row],[40]],rounds_cum_time[40],1),"."))</f>
        <v>73.</v>
      </c>
      <c r="AX76" s="11" t="str">
        <f>IF(ISBLANK(laps_times[[#This Row],[41]]),"DNF",CONCATENATE(RANK(rounds_cum_time[[#This Row],[41]],rounds_cum_time[41],1),"."))</f>
        <v>73.</v>
      </c>
      <c r="AY76" s="11" t="str">
        <f>IF(ISBLANK(laps_times[[#This Row],[42]]),"DNF",CONCATENATE(RANK(rounds_cum_time[[#This Row],[42]],rounds_cum_time[42],1),"."))</f>
        <v>73.</v>
      </c>
      <c r="AZ76" s="11" t="str">
        <f>IF(ISBLANK(laps_times[[#This Row],[43]]),"DNF",CONCATENATE(RANK(rounds_cum_time[[#This Row],[43]],rounds_cum_time[43],1),"."))</f>
        <v>73.</v>
      </c>
      <c r="BA76" s="11" t="str">
        <f>IF(ISBLANK(laps_times[[#This Row],[44]]),"DNF",CONCATENATE(RANK(rounds_cum_time[[#This Row],[44]],rounds_cum_time[44],1),"."))</f>
        <v>73.</v>
      </c>
      <c r="BB76" s="11" t="str">
        <f>IF(ISBLANK(laps_times[[#This Row],[45]]),"DNF",CONCATENATE(RANK(rounds_cum_time[[#This Row],[45]],rounds_cum_time[45],1),"."))</f>
        <v>72.</v>
      </c>
      <c r="BC76" s="11" t="str">
        <f>IF(ISBLANK(laps_times[[#This Row],[46]]),"DNF",CONCATENATE(RANK(rounds_cum_time[[#This Row],[46]],rounds_cum_time[46],1),"."))</f>
        <v>72.</v>
      </c>
      <c r="BD76" s="11" t="str">
        <f>IF(ISBLANK(laps_times[[#This Row],[47]]),"DNF",CONCATENATE(RANK(rounds_cum_time[[#This Row],[47]],rounds_cum_time[47],1),"."))</f>
        <v>72.</v>
      </c>
      <c r="BE76" s="11" t="str">
        <f>IF(ISBLANK(laps_times[[#This Row],[48]]),"DNF",CONCATENATE(RANK(rounds_cum_time[[#This Row],[48]],rounds_cum_time[48],1),"."))</f>
        <v>72.</v>
      </c>
      <c r="BF76" s="11" t="str">
        <f>IF(ISBLANK(laps_times[[#This Row],[49]]),"DNF",CONCATENATE(RANK(rounds_cum_time[[#This Row],[49]],rounds_cum_time[49],1),"."))</f>
        <v>72.</v>
      </c>
      <c r="BG76" s="11" t="str">
        <f>IF(ISBLANK(laps_times[[#This Row],[50]]),"DNF",CONCATENATE(RANK(rounds_cum_time[[#This Row],[50]],rounds_cum_time[50],1),"."))</f>
        <v>72.</v>
      </c>
      <c r="BH76" s="11" t="str">
        <f>IF(ISBLANK(laps_times[[#This Row],[51]]),"DNF",CONCATENATE(RANK(rounds_cum_time[[#This Row],[51]],rounds_cum_time[51],1),"."))</f>
        <v>72.</v>
      </c>
      <c r="BI76" s="11" t="str">
        <f>IF(ISBLANK(laps_times[[#This Row],[52]]),"DNF",CONCATENATE(RANK(rounds_cum_time[[#This Row],[52]],rounds_cum_time[52],1),"."))</f>
        <v>73.</v>
      </c>
      <c r="BJ76" s="11" t="str">
        <f>IF(ISBLANK(laps_times[[#This Row],[53]]),"DNF",CONCATENATE(RANK(rounds_cum_time[[#This Row],[53]],rounds_cum_time[53],1),"."))</f>
        <v>73.</v>
      </c>
      <c r="BK76" s="11" t="str">
        <f>IF(ISBLANK(laps_times[[#This Row],[54]]),"DNF",CONCATENATE(RANK(rounds_cum_time[[#This Row],[54]],rounds_cum_time[54],1),"."))</f>
        <v>73.</v>
      </c>
      <c r="BL76" s="11" t="str">
        <f>IF(ISBLANK(laps_times[[#This Row],[55]]),"DNF",CONCATENATE(RANK(rounds_cum_time[[#This Row],[55]],rounds_cum_time[55],1),"."))</f>
        <v>72.</v>
      </c>
      <c r="BM76" s="11" t="str">
        <f>IF(ISBLANK(laps_times[[#This Row],[56]]),"DNF",CONCATENATE(RANK(rounds_cum_time[[#This Row],[56]],rounds_cum_time[56],1),"."))</f>
        <v>72.</v>
      </c>
      <c r="BN76" s="11" t="str">
        <f>IF(ISBLANK(laps_times[[#This Row],[57]]),"DNF",CONCATENATE(RANK(rounds_cum_time[[#This Row],[57]],rounds_cum_time[57],1),"."))</f>
        <v>72.</v>
      </c>
      <c r="BO76" s="11" t="str">
        <f>IF(ISBLANK(laps_times[[#This Row],[58]]),"DNF",CONCATENATE(RANK(rounds_cum_time[[#This Row],[58]],rounds_cum_time[58],1),"."))</f>
        <v>72.</v>
      </c>
      <c r="BP76" s="11" t="str">
        <f>IF(ISBLANK(laps_times[[#This Row],[59]]),"DNF",CONCATENATE(RANK(rounds_cum_time[[#This Row],[59]],rounds_cum_time[59],1),"."))</f>
        <v>72.</v>
      </c>
      <c r="BQ76" s="11" t="str">
        <f>IF(ISBLANK(laps_times[[#This Row],[60]]),"DNF",CONCATENATE(RANK(rounds_cum_time[[#This Row],[60]],rounds_cum_time[60],1),"."))</f>
        <v>72.</v>
      </c>
      <c r="BR76" s="11" t="str">
        <f>IF(ISBLANK(laps_times[[#This Row],[61]]),"DNF",CONCATENATE(RANK(rounds_cum_time[[#This Row],[61]],rounds_cum_time[61],1),"."))</f>
        <v>71.</v>
      </c>
      <c r="BS76" s="11" t="str">
        <f>IF(ISBLANK(laps_times[[#This Row],[62]]),"DNF",CONCATENATE(RANK(rounds_cum_time[[#This Row],[62]],rounds_cum_time[62],1),"."))</f>
        <v>71.</v>
      </c>
      <c r="BT76" s="11" t="str">
        <f>IF(ISBLANK(laps_times[[#This Row],[63]]),"DNF",CONCATENATE(RANK(rounds_cum_time[[#This Row],[63]],rounds_cum_time[63],1),"."))</f>
        <v>71.</v>
      </c>
    </row>
    <row r="77" spans="2:72" x14ac:dyDescent="0.2">
      <c r="B77" s="5">
        <v>72</v>
      </c>
      <c r="C77" s="20">
        <v>58</v>
      </c>
      <c r="D77" s="1" t="s">
        <v>129</v>
      </c>
      <c r="E77" s="3">
        <v>1970</v>
      </c>
      <c r="F77" s="3" t="s">
        <v>1</v>
      </c>
      <c r="G77" s="3">
        <v>28</v>
      </c>
      <c r="H77" s="1" t="s">
        <v>130</v>
      </c>
      <c r="I77" s="7">
        <v>0.1600087962962963</v>
      </c>
      <c r="J77" s="11" t="str">
        <f>IF(ISBLANK(laps_times[[#This Row],[1]]),"DNF",CONCATENATE(RANK(rounds_cum_time[[#This Row],[1]],rounds_cum_time[1],1),"."))</f>
        <v>47.</v>
      </c>
      <c r="K77" s="11" t="str">
        <f>IF(ISBLANK(laps_times[[#This Row],[2]]),"DNF",CONCATENATE(RANK(rounds_cum_time[[#This Row],[2]],rounds_cum_time[2],1),"."))</f>
        <v>51.</v>
      </c>
      <c r="L77" s="11" t="str">
        <f>IF(ISBLANK(laps_times[[#This Row],[3]]),"DNF",CONCATENATE(RANK(rounds_cum_time[[#This Row],[3]],rounds_cum_time[3],1),"."))</f>
        <v>52.</v>
      </c>
      <c r="M77" s="11" t="str">
        <f>IF(ISBLANK(laps_times[[#This Row],[4]]),"DNF",CONCATENATE(RANK(rounds_cum_time[[#This Row],[4]],rounds_cum_time[4],1),"."))</f>
        <v>55.</v>
      </c>
      <c r="N77" s="11" t="str">
        <f>IF(ISBLANK(laps_times[[#This Row],[5]]),"DNF",CONCATENATE(RANK(rounds_cum_time[[#This Row],[5]],rounds_cum_time[5],1),"."))</f>
        <v>59.</v>
      </c>
      <c r="O77" s="11" t="str">
        <f>IF(ISBLANK(laps_times[[#This Row],[6]]),"DNF",CONCATENATE(RANK(rounds_cum_time[[#This Row],[6]],rounds_cum_time[6],1),"."))</f>
        <v>59.</v>
      </c>
      <c r="P77" s="11" t="str">
        <f>IF(ISBLANK(laps_times[[#This Row],[7]]),"DNF",CONCATENATE(RANK(rounds_cum_time[[#This Row],[7]],rounds_cum_time[7],1),"."))</f>
        <v>60.</v>
      </c>
      <c r="Q77" s="11" t="str">
        <f>IF(ISBLANK(laps_times[[#This Row],[8]]),"DNF",CONCATENATE(RANK(rounds_cum_time[[#This Row],[8]],rounds_cum_time[8],1),"."))</f>
        <v>61.</v>
      </c>
      <c r="R77" s="11" t="str">
        <f>IF(ISBLANK(laps_times[[#This Row],[9]]),"DNF",CONCATENATE(RANK(rounds_cum_time[[#This Row],[9]],rounds_cum_time[9],1),"."))</f>
        <v>61.</v>
      </c>
      <c r="S77" s="11" t="str">
        <f>IF(ISBLANK(laps_times[[#This Row],[10]]),"DNF",CONCATENATE(RANK(rounds_cum_time[[#This Row],[10]],rounds_cum_time[10],1),"."))</f>
        <v>60.</v>
      </c>
      <c r="T77" s="11" t="str">
        <f>IF(ISBLANK(laps_times[[#This Row],[11]]),"DNF",CONCATENATE(RANK(rounds_cum_time[[#This Row],[11]],rounds_cum_time[11],1),"."))</f>
        <v>60.</v>
      </c>
      <c r="U77" s="11" t="str">
        <f>IF(ISBLANK(laps_times[[#This Row],[12]]),"DNF",CONCATENATE(RANK(rounds_cum_time[[#This Row],[12]],rounds_cum_time[12],1),"."))</f>
        <v>60.</v>
      </c>
      <c r="V77" s="11" t="str">
        <f>IF(ISBLANK(laps_times[[#This Row],[13]]),"DNF",CONCATENATE(RANK(rounds_cum_time[[#This Row],[13]],rounds_cum_time[13],1),"."))</f>
        <v>60.</v>
      </c>
      <c r="W77" s="11" t="str">
        <f>IF(ISBLANK(laps_times[[#This Row],[14]]),"DNF",CONCATENATE(RANK(rounds_cum_time[[#This Row],[14]],rounds_cum_time[14],1),"."))</f>
        <v>60.</v>
      </c>
      <c r="X77" s="11" t="str">
        <f>IF(ISBLANK(laps_times[[#This Row],[15]]),"DNF",CONCATENATE(RANK(rounds_cum_time[[#This Row],[15]],rounds_cum_time[15],1),"."))</f>
        <v>60.</v>
      </c>
      <c r="Y77" s="11" t="str">
        <f>IF(ISBLANK(laps_times[[#This Row],[16]]),"DNF",CONCATENATE(RANK(rounds_cum_time[[#This Row],[16]],rounds_cum_time[16],1),"."))</f>
        <v>60.</v>
      </c>
      <c r="Z77" s="11" t="str">
        <f>IF(ISBLANK(laps_times[[#This Row],[17]]),"DNF",CONCATENATE(RANK(rounds_cum_time[[#This Row],[17]],rounds_cum_time[17],1),"."))</f>
        <v>61.</v>
      </c>
      <c r="AA77" s="11" t="str">
        <f>IF(ISBLANK(laps_times[[#This Row],[18]]),"DNF",CONCATENATE(RANK(rounds_cum_time[[#This Row],[18]],rounds_cum_time[18],1),"."))</f>
        <v>62.</v>
      </c>
      <c r="AB77" s="11" t="str">
        <f>IF(ISBLANK(laps_times[[#This Row],[19]]),"DNF",CONCATENATE(RANK(rounds_cum_time[[#This Row],[19]],rounds_cum_time[19],1),"."))</f>
        <v>61.</v>
      </c>
      <c r="AC77" s="11" t="str">
        <f>IF(ISBLANK(laps_times[[#This Row],[20]]),"DNF",CONCATENATE(RANK(rounds_cum_time[[#This Row],[20]],rounds_cum_time[20],1),"."))</f>
        <v>61.</v>
      </c>
      <c r="AD77" s="11" t="str">
        <f>IF(ISBLANK(laps_times[[#This Row],[21]]),"DNF",CONCATENATE(RANK(rounds_cum_time[[#This Row],[21]],rounds_cum_time[21],1),"."))</f>
        <v>61.</v>
      </c>
      <c r="AE77" s="11" t="str">
        <f>IF(ISBLANK(laps_times[[#This Row],[22]]),"DNF",CONCATENATE(RANK(rounds_cum_time[[#This Row],[22]],rounds_cum_time[22],1),"."))</f>
        <v>61.</v>
      </c>
      <c r="AF77" s="11" t="str">
        <f>IF(ISBLANK(laps_times[[#This Row],[23]]),"DNF",CONCATENATE(RANK(rounds_cum_time[[#This Row],[23]],rounds_cum_time[23],1),"."))</f>
        <v>62.</v>
      </c>
      <c r="AG77" s="11" t="str">
        <f>IF(ISBLANK(laps_times[[#This Row],[24]]),"DNF",CONCATENATE(RANK(rounds_cum_time[[#This Row],[24]],rounds_cum_time[24],1),"."))</f>
        <v>62.</v>
      </c>
      <c r="AH77" s="11" t="str">
        <f>IF(ISBLANK(laps_times[[#This Row],[25]]),"DNF",CONCATENATE(RANK(rounds_cum_time[[#This Row],[25]],rounds_cum_time[25],1),"."))</f>
        <v>62.</v>
      </c>
      <c r="AI77" s="11" t="str">
        <f>IF(ISBLANK(laps_times[[#This Row],[26]]),"DNF",CONCATENATE(RANK(rounds_cum_time[[#This Row],[26]],rounds_cum_time[26],1),"."))</f>
        <v>63.</v>
      </c>
      <c r="AJ77" s="11" t="str">
        <f>IF(ISBLANK(laps_times[[#This Row],[27]]),"DNF",CONCATENATE(RANK(rounds_cum_time[[#This Row],[27]],rounds_cum_time[27],1),"."))</f>
        <v>63.</v>
      </c>
      <c r="AK77" s="11" t="str">
        <f>IF(ISBLANK(laps_times[[#This Row],[28]]),"DNF",CONCATENATE(RANK(rounds_cum_time[[#This Row],[28]],rounds_cum_time[28],1),"."))</f>
        <v>64.</v>
      </c>
      <c r="AL77" s="11" t="str">
        <f>IF(ISBLANK(laps_times[[#This Row],[29]]),"DNF",CONCATENATE(RANK(rounds_cum_time[[#This Row],[29]],rounds_cum_time[29],1),"."))</f>
        <v>67.</v>
      </c>
      <c r="AM77" s="11" t="str">
        <f>IF(ISBLANK(laps_times[[#This Row],[30]]),"DNF",CONCATENATE(RANK(rounds_cum_time[[#This Row],[30]],rounds_cum_time[30],1),"."))</f>
        <v>69.</v>
      </c>
      <c r="AN77" s="11" t="str">
        <f>IF(ISBLANK(laps_times[[#This Row],[31]]),"DNF",CONCATENATE(RANK(rounds_cum_time[[#This Row],[31]],rounds_cum_time[31],1),"."))</f>
        <v>69.</v>
      </c>
      <c r="AO77" s="11" t="str">
        <f>IF(ISBLANK(laps_times[[#This Row],[32]]),"DNF",CONCATENATE(RANK(rounds_cum_time[[#This Row],[32]],rounds_cum_time[32],1),"."))</f>
        <v>69.</v>
      </c>
      <c r="AP77" s="11" t="str">
        <f>IF(ISBLANK(laps_times[[#This Row],[33]]),"DNF",CONCATENATE(RANK(rounds_cum_time[[#This Row],[33]],rounds_cum_time[33],1),"."))</f>
        <v>70.</v>
      </c>
      <c r="AQ77" s="11" t="str">
        <f>IF(ISBLANK(laps_times[[#This Row],[34]]),"DNF",CONCATENATE(RANK(rounds_cum_time[[#This Row],[34]],rounds_cum_time[34],1),"."))</f>
        <v>70.</v>
      </c>
      <c r="AR77" s="11" t="str">
        <f>IF(ISBLANK(laps_times[[#This Row],[35]]),"DNF",CONCATENATE(RANK(rounds_cum_time[[#This Row],[35]],rounds_cum_time[35],1),"."))</f>
        <v>70.</v>
      </c>
      <c r="AS77" s="11" t="str">
        <f>IF(ISBLANK(laps_times[[#This Row],[36]]),"DNF",CONCATENATE(RANK(rounds_cum_time[[#This Row],[36]],rounds_cum_time[36],1),"."))</f>
        <v>70.</v>
      </c>
      <c r="AT77" s="11" t="str">
        <f>IF(ISBLANK(laps_times[[#This Row],[37]]),"DNF",CONCATENATE(RANK(rounds_cum_time[[#This Row],[37]],rounds_cum_time[37],1),"."))</f>
        <v>70.</v>
      </c>
      <c r="AU77" s="11" t="str">
        <f>IF(ISBLANK(laps_times[[#This Row],[38]]),"DNF",CONCATENATE(RANK(rounds_cum_time[[#This Row],[38]],rounds_cum_time[38],1),"."))</f>
        <v>69.</v>
      </c>
      <c r="AV77" s="11" t="str">
        <f>IF(ISBLANK(laps_times[[#This Row],[39]]),"DNF",CONCATENATE(RANK(rounds_cum_time[[#This Row],[39]],rounds_cum_time[39],1),"."))</f>
        <v>69.</v>
      </c>
      <c r="AW77" s="11" t="str">
        <f>IF(ISBLANK(laps_times[[#This Row],[40]]),"DNF",CONCATENATE(RANK(rounds_cum_time[[#This Row],[40]],rounds_cum_time[40],1),"."))</f>
        <v>69.</v>
      </c>
      <c r="AX77" s="11" t="str">
        <f>IF(ISBLANK(laps_times[[#This Row],[41]]),"DNF",CONCATENATE(RANK(rounds_cum_time[[#This Row],[41]],rounds_cum_time[41],1),"."))</f>
        <v>70.</v>
      </c>
      <c r="AY77" s="11" t="str">
        <f>IF(ISBLANK(laps_times[[#This Row],[42]]),"DNF",CONCATENATE(RANK(rounds_cum_time[[#This Row],[42]],rounds_cum_time[42],1),"."))</f>
        <v>71.</v>
      </c>
      <c r="AZ77" s="11" t="str">
        <f>IF(ISBLANK(laps_times[[#This Row],[43]]),"DNF",CONCATENATE(RANK(rounds_cum_time[[#This Row],[43]],rounds_cum_time[43],1),"."))</f>
        <v>72.</v>
      </c>
      <c r="BA77" s="11" t="str">
        <f>IF(ISBLANK(laps_times[[#This Row],[44]]),"DNF",CONCATENATE(RANK(rounds_cum_time[[#This Row],[44]],rounds_cum_time[44],1),"."))</f>
        <v>71.</v>
      </c>
      <c r="BB77" s="11" t="str">
        <f>IF(ISBLANK(laps_times[[#This Row],[45]]),"DNF",CONCATENATE(RANK(rounds_cum_time[[#This Row],[45]],rounds_cum_time[45],1),"."))</f>
        <v>71.</v>
      </c>
      <c r="BC77" s="11" t="str">
        <f>IF(ISBLANK(laps_times[[#This Row],[46]]),"DNF",CONCATENATE(RANK(rounds_cum_time[[#This Row],[46]],rounds_cum_time[46],1),"."))</f>
        <v>71.</v>
      </c>
      <c r="BD77" s="11" t="str">
        <f>IF(ISBLANK(laps_times[[#This Row],[47]]),"DNF",CONCATENATE(RANK(rounds_cum_time[[#This Row],[47]],rounds_cum_time[47],1),"."))</f>
        <v>71.</v>
      </c>
      <c r="BE77" s="11" t="str">
        <f>IF(ISBLANK(laps_times[[#This Row],[48]]),"DNF",CONCATENATE(RANK(rounds_cum_time[[#This Row],[48]],rounds_cum_time[48],1),"."))</f>
        <v>71.</v>
      </c>
      <c r="BF77" s="11" t="str">
        <f>IF(ISBLANK(laps_times[[#This Row],[49]]),"DNF",CONCATENATE(RANK(rounds_cum_time[[#This Row],[49]],rounds_cum_time[49],1),"."))</f>
        <v>71.</v>
      </c>
      <c r="BG77" s="11" t="str">
        <f>IF(ISBLANK(laps_times[[#This Row],[50]]),"DNF",CONCATENATE(RANK(rounds_cum_time[[#This Row],[50]],rounds_cum_time[50],1),"."))</f>
        <v>71.</v>
      </c>
      <c r="BH77" s="11" t="str">
        <f>IF(ISBLANK(laps_times[[#This Row],[51]]),"DNF",CONCATENATE(RANK(rounds_cum_time[[#This Row],[51]],rounds_cum_time[51],1),"."))</f>
        <v>71.</v>
      </c>
      <c r="BI77" s="11" t="str">
        <f>IF(ISBLANK(laps_times[[#This Row],[52]]),"DNF",CONCATENATE(RANK(rounds_cum_time[[#This Row],[52]],rounds_cum_time[52],1),"."))</f>
        <v>71.</v>
      </c>
      <c r="BJ77" s="11" t="str">
        <f>IF(ISBLANK(laps_times[[#This Row],[53]]),"DNF",CONCATENATE(RANK(rounds_cum_time[[#This Row],[53]],rounds_cum_time[53],1),"."))</f>
        <v>72.</v>
      </c>
      <c r="BK77" s="11" t="str">
        <f>IF(ISBLANK(laps_times[[#This Row],[54]]),"DNF",CONCATENATE(RANK(rounds_cum_time[[#This Row],[54]],rounds_cum_time[54],1),"."))</f>
        <v>72.</v>
      </c>
      <c r="BL77" s="11" t="str">
        <f>IF(ISBLANK(laps_times[[#This Row],[55]]),"DNF",CONCATENATE(RANK(rounds_cum_time[[#This Row],[55]],rounds_cum_time[55],1),"."))</f>
        <v>73.</v>
      </c>
      <c r="BM77" s="11" t="str">
        <f>IF(ISBLANK(laps_times[[#This Row],[56]]),"DNF",CONCATENATE(RANK(rounds_cum_time[[#This Row],[56]],rounds_cum_time[56],1),"."))</f>
        <v>73.</v>
      </c>
      <c r="BN77" s="11" t="str">
        <f>IF(ISBLANK(laps_times[[#This Row],[57]]),"DNF",CONCATENATE(RANK(rounds_cum_time[[#This Row],[57]],rounds_cum_time[57],1),"."))</f>
        <v>73.</v>
      </c>
      <c r="BO77" s="11" t="str">
        <f>IF(ISBLANK(laps_times[[#This Row],[58]]),"DNF",CONCATENATE(RANK(rounds_cum_time[[#This Row],[58]],rounds_cum_time[58],1),"."))</f>
        <v>73.</v>
      </c>
      <c r="BP77" s="11" t="str">
        <f>IF(ISBLANK(laps_times[[#This Row],[59]]),"DNF",CONCATENATE(RANK(rounds_cum_time[[#This Row],[59]],rounds_cum_time[59],1),"."))</f>
        <v>73.</v>
      </c>
      <c r="BQ77" s="11" t="str">
        <f>IF(ISBLANK(laps_times[[#This Row],[60]]),"DNF",CONCATENATE(RANK(rounds_cum_time[[#This Row],[60]],rounds_cum_time[60],1),"."))</f>
        <v>73.</v>
      </c>
      <c r="BR77" s="11" t="str">
        <f>IF(ISBLANK(laps_times[[#This Row],[61]]),"DNF",CONCATENATE(RANK(rounds_cum_time[[#This Row],[61]],rounds_cum_time[61],1),"."))</f>
        <v>72.</v>
      </c>
      <c r="BS77" s="11" t="str">
        <f>IF(ISBLANK(laps_times[[#This Row],[62]]),"DNF",CONCATENATE(RANK(rounds_cum_time[[#This Row],[62]],rounds_cum_time[62],1),"."))</f>
        <v>72.</v>
      </c>
      <c r="BT77" s="11" t="str">
        <f>IF(ISBLANK(laps_times[[#This Row],[63]]),"DNF",CONCATENATE(RANK(rounds_cum_time[[#This Row],[63]],rounds_cum_time[63],1),"."))</f>
        <v>72.</v>
      </c>
    </row>
    <row r="78" spans="2:72" x14ac:dyDescent="0.2">
      <c r="B78" s="5">
        <v>73</v>
      </c>
      <c r="C78" s="20">
        <v>62</v>
      </c>
      <c r="D78" s="1" t="s">
        <v>131</v>
      </c>
      <c r="E78" s="3">
        <v>1949</v>
      </c>
      <c r="F78" s="3" t="s">
        <v>64</v>
      </c>
      <c r="G78" s="3">
        <v>4</v>
      </c>
      <c r="H78" s="1" t="s">
        <v>132</v>
      </c>
      <c r="I78" s="7">
        <v>0.16086180555555554</v>
      </c>
      <c r="J78" s="11" t="str">
        <f>IF(ISBLANK(laps_times[[#This Row],[1]]),"DNF",CONCATENATE(RANK(rounds_cum_time[[#This Row],[1]],rounds_cum_time[1],1),"."))</f>
        <v>87.</v>
      </c>
      <c r="K78" s="11" t="str">
        <f>IF(ISBLANK(laps_times[[#This Row],[2]]),"DNF",CONCATENATE(RANK(rounds_cum_time[[#This Row],[2]],rounds_cum_time[2],1),"."))</f>
        <v>87.</v>
      </c>
      <c r="L78" s="11" t="str">
        <f>IF(ISBLANK(laps_times[[#This Row],[3]]),"DNF",CONCATENATE(RANK(rounds_cum_time[[#This Row],[3]],rounds_cum_time[3],1),"."))</f>
        <v>90.</v>
      </c>
      <c r="M78" s="11" t="str">
        <f>IF(ISBLANK(laps_times[[#This Row],[4]]),"DNF",CONCATENATE(RANK(rounds_cum_time[[#This Row],[4]],rounds_cum_time[4],1),"."))</f>
        <v>90.</v>
      </c>
      <c r="N78" s="11" t="str">
        <f>IF(ISBLANK(laps_times[[#This Row],[5]]),"DNF",CONCATENATE(RANK(rounds_cum_time[[#This Row],[5]],rounds_cum_time[5],1),"."))</f>
        <v>89.</v>
      </c>
      <c r="O78" s="11" t="str">
        <f>IF(ISBLANK(laps_times[[#This Row],[6]]),"DNF",CONCATENATE(RANK(rounds_cum_time[[#This Row],[6]],rounds_cum_time[6],1),"."))</f>
        <v>89.</v>
      </c>
      <c r="P78" s="11" t="str">
        <f>IF(ISBLANK(laps_times[[#This Row],[7]]),"DNF",CONCATENATE(RANK(rounds_cum_time[[#This Row],[7]],rounds_cum_time[7],1),"."))</f>
        <v>89.</v>
      </c>
      <c r="Q78" s="11" t="str">
        <f>IF(ISBLANK(laps_times[[#This Row],[8]]),"DNF",CONCATENATE(RANK(rounds_cum_time[[#This Row],[8]],rounds_cum_time[8],1),"."))</f>
        <v>89.</v>
      </c>
      <c r="R78" s="11" t="str">
        <f>IF(ISBLANK(laps_times[[#This Row],[9]]),"DNF",CONCATENATE(RANK(rounds_cum_time[[#This Row],[9]],rounds_cum_time[9],1),"."))</f>
        <v>89.</v>
      </c>
      <c r="S78" s="11" t="str">
        <f>IF(ISBLANK(laps_times[[#This Row],[10]]),"DNF",CONCATENATE(RANK(rounds_cum_time[[#This Row],[10]],rounds_cum_time[10],1),"."))</f>
        <v>87.</v>
      </c>
      <c r="T78" s="11" t="str">
        <f>IF(ISBLANK(laps_times[[#This Row],[11]]),"DNF",CONCATENATE(RANK(rounds_cum_time[[#This Row],[11]],rounds_cum_time[11],1),"."))</f>
        <v>86.</v>
      </c>
      <c r="U78" s="11" t="str">
        <f>IF(ISBLANK(laps_times[[#This Row],[12]]),"DNF",CONCATENATE(RANK(rounds_cum_time[[#This Row],[12]],rounds_cum_time[12],1),"."))</f>
        <v>85.</v>
      </c>
      <c r="V78" s="11" t="str">
        <f>IF(ISBLANK(laps_times[[#This Row],[13]]),"DNF",CONCATENATE(RANK(rounds_cum_time[[#This Row],[13]],rounds_cum_time[13],1),"."))</f>
        <v>85.</v>
      </c>
      <c r="W78" s="11" t="str">
        <f>IF(ISBLANK(laps_times[[#This Row],[14]]),"DNF",CONCATENATE(RANK(rounds_cum_time[[#This Row],[14]],rounds_cum_time[14],1),"."))</f>
        <v>84.</v>
      </c>
      <c r="X78" s="11" t="str">
        <f>IF(ISBLANK(laps_times[[#This Row],[15]]),"DNF",CONCATENATE(RANK(rounds_cum_time[[#This Row],[15]],rounds_cum_time[15],1),"."))</f>
        <v>84.</v>
      </c>
      <c r="Y78" s="11" t="str">
        <f>IF(ISBLANK(laps_times[[#This Row],[16]]),"DNF",CONCATENATE(RANK(rounds_cum_time[[#This Row],[16]],rounds_cum_time[16],1),"."))</f>
        <v>83.</v>
      </c>
      <c r="Z78" s="11" t="str">
        <f>IF(ISBLANK(laps_times[[#This Row],[17]]),"DNF",CONCATENATE(RANK(rounds_cum_time[[#This Row],[17]],rounds_cum_time[17],1),"."))</f>
        <v>83.</v>
      </c>
      <c r="AA78" s="11" t="str">
        <f>IF(ISBLANK(laps_times[[#This Row],[18]]),"DNF",CONCATENATE(RANK(rounds_cum_time[[#This Row],[18]],rounds_cum_time[18],1),"."))</f>
        <v>82.</v>
      </c>
      <c r="AB78" s="11" t="str">
        <f>IF(ISBLANK(laps_times[[#This Row],[19]]),"DNF",CONCATENATE(RANK(rounds_cum_time[[#This Row],[19]],rounds_cum_time[19],1),"."))</f>
        <v>82.</v>
      </c>
      <c r="AC78" s="11" t="str">
        <f>IF(ISBLANK(laps_times[[#This Row],[20]]),"DNF",CONCATENATE(RANK(rounds_cum_time[[#This Row],[20]],rounds_cum_time[20],1),"."))</f>
        <v>82.</v>
      </c>
      <c r="AD78" s="11" t="str">
        <f>IF(ISBLANK(laps_times[[#This Row],[21]]),"DNF",CONCATENATE(RANK(rounds_cum_time[[#This Row],[21]],rounds_cum_time[21],1),"."))</f>
        <v>82.</v>
      </c>
      <c r="AE78" s="11" t="str">
        <f>IF(ISBLANK(laps_times[[#This Row],[22]]),"DNF",CONCATENATE(RANK(rounds_cum_time[[#This Row],[22]],rounds_cum_time[22],1),"."))</f>
        <v>82.</v>
      </c>
      <c r="AF78" s="11" t="str">
        <f>IF(ISBLANK(laps_times[[#This Row],[23]]),"DNF",CONCATENATE(RANK(rounds_cum_time[[#This Row],[23]],rounds_cum_time[23],1),"."))</f>
        <v>82.</v>
      </c>
      <c r="AG78" s="11" t="str">
        <f>IF(ISBLANK(laps_times[[#This Row],[24]]),"DNF",CONCATENATE(RANK(rounds_cum_time[[#This Row],[24]],rounds_cum_time[24],1),"."))</f>
        <v>82.</v>
      </c>
      <c r="AH78" s="11" t="str">
        <f>IF(ISBLANK(laps_times[[#This Row],[25]]),"DNF",CONCATENATE(RANK(rounds_cum_time[[#This Row],[25]],rounds_cum_time[25],1),"."))</f>
        <v>81.</v>
      </c>
      <c r="AI78" s="11" t="str">
        <f>IF(ISBLANK(laps_times[[#This Row],[26]]),"DNF",CONCATENATE(RANK(rounds_cum_time[[#This Row],[26]],rounds_cum_time[26],1),"."))</f>
        <v>81.</v>
      </c>
      <c r="AJ78" s="11" t="str">
        <f>IF(ISBLANK(laps_times[[#This Row],[27]]),"DNF",CONCATENATE(RANK(rounds_cum_time[[#This Row],[27]],rounds_cum_time[27],1),"."))</f>
        <v>81.</v>
      </c>
      <c r="AK78" s="11" t="str">
        <f>IF(ISBLANK(laps_times[[#This Row],[28]]),"DNF",CONCATENATE(RANK(rounds_cum_time[[#This Row],[28]],rounds_cum_time[28],1),"."))</f>
        <v>81.</v>
      </c>
      <c r="AL78" s="11" t="str">
        <f>IF(ISBLANK(laps_times[[#This Row],[29]]),"DNF",CONCATENATE(RANK(rounds_cum_time[[#This Row],[29]],rounds_cum_time[29],1),"."))</f>
        <v>79.</v>
      </c>
      <c r="AM78" s="11" t="str">
        <f>IF(ISBLANK(laps_times[[#This Row],[30]]),"DNF",CONCATENATE(RANK(rounds_cum_time[[#This Row],[30]],rounds_cum_time[30],1),"."))</f>
        <v>79.</v>
      </c>
      <c r="AN78" s="11" t="str">
        <f>IF(ISBLANK(laps_times[[#This Row],[31]]),"DNF",CONCATENATE(RANK(rounds_cum_time[[#This Row],[31]],rounds_cum_time[31],1),"."))</f>
        <v>79.</v>
      </c>
      <c r="AO78" s="11" t="str">
        <f>IF(ISBLANK(laps_times[[#This Row],[32]]),"DNF",CONCATENATE(RANK(rounds_cum_time[[#This Row],[32]],rounds_cum_time[32],1),"."))</f>
        <v>79.</v>
      </c>
      <c r="AP78" s="11" t="str">
        <f>IF(ISBLANK(laps_times[[#This Row],[33]]),"DNF",CONCATENATE(RANK(rounds_cum_time[[#This Row],[33]],rounds_cum_time[33],1),"."))</f>
        <v>79.</v>
      </c>
      <c r="AQ78" s="11" t="str">
        <f>IF(ISBLANK(laps_times[[#This Row],[34]]),"DNF",CONCATENATE(RANK(rounds_cum_time[[#This Row],[34]],rounds_cum_time[34],1),"."))</f>
        <v>78.</v>
      </c>
      <c r="AR78" s="11" t="str">
        <f>IF(ISBLANK(laps_times[[#This Row],[35]]),"DNF",CONCATENATE(RANK(rounds_cum_time[[#This Row],[35]],rounds_cum_time[35],1),"."))</f>
        <v>78.</v>
      </c>
      <c r="AS78" s="11" t="str">
        <f>IF(ISBLANK(laps_times[[#This Row],[36]]),"DNF",CONCATENATE(RANK(rounds_cum_time[[#This Row],[36]],rounds_cum_time[36],1),"."))</f>
        <v>78.</v>
      </c>
      <c r="AT78" s="11" t="str">
        <f>IF(ISBLANK(laps_times[[#This Row],[37]]),"DNF",CONCATENATE(RANK(rounds_cum_time[[#This Row],[37]],rounds_cum_time[37],1),"."))</f>
        <v>77.</v>
      </c>
      <c r="AU78" s="11" t="str">
        <f>IF(ISBLANK(laps_times[[#This Row],[38]]),"DNF",CONCATENATE(RANK(rounds_cum_time[[#This Row],[38]],rounds_cum_time[38],1),"."))</f>
        <v>77.</v>
      </c>
      <c r="AV78" s="11" t="str">
        <f>IF(ISBLANK(laps_times[[#This Row],[39]]),"DNF",CONCATENATE(RANK(rounds_cum_time[[#This Row],[39]],rounds_cum_time[39],1),"."))</f>
        <v>77.</v>
      </c>
      <c r="AW78" s="11" t="str">
        <f>IF(ISBLANK(laps_times[[#This Row],[40]]),"DNF",CONCATENATE(RANK(rounds_cum_time[[#This Row],[40]],rounds_cum_time[40],1),"."))</f>
        <v>77.</v>
      </c>
      <c r="AX78" s="11" t="str">
        <f>IF(ISBLANK(laps_times[[#This Row],[41]]),"DNF",CONCATENATE(RANK(rounds_cum_time[[#This Row],[41]],rounds_cum_time[41],1),"."))</f>
        <v>77.</v>
      </c>
      <c r="AY78" s="11" t="str">
        <f>IF(ISBLANK(laps_times[[#This Row],[42]]),"DNF",CONCATENATE(RANK(rounds_cum_time[[#This Row],[42]],rounds_cum_time[42],1),"."))</f>
        <v>76.</v>
      </c>
      <c r="AZ78" s="11" t="str">
        <f>IF(ISBLANK(laps_times[[#This Row],[43]]),"DNF",CONCATENATE(RANK(rounds_cum_time[[#This Row],[43]],rounds_cum_time[43],1),"."))</f>
        <v>76.</v>
      </c>
      <c r="BA78" s="11" t="str">
        <f>IF(ISBLANK(laps_times[[#This Row],[44]]),"DNF",CONCATENATE(RANK(rounds_cum_time[[#This Row],[44]],rounds_cum_time[44],1),"."))</f>
        <v>76.</v>
      </c>
      <c r="BB78" s="11" t="str">
        <f>IF(ISBLANK(laps_times[[#This Row],[45]]),"DNF",CONCATENATE(RANK(rounds_cum_time[[#This Row],[45]],rounds_cum_time[45],1),"."))</f>
        <v>76.</v>
      </c>
      <c r="BC78" s="11" t="str">
        <f>IF(ISBLANK(laps_times[[#This Row],[46]]),"DNF",CONCATENATE(RANK(rounds_cum_time[[#This Row],[46]],rounds_cum_time[46],1),"."))</f>
        <v>76.</v>
      </c>
      <c r="BD78" s="11" t="str">
        <f>IF(ISBLANK(laps_times[[#This Row],[47]]),"DNF",CONCATENATE(RANK(rounds_cum_time[[#This Row],[47]],rounds_cum_time[47],1),"."))</f>
        <v>74.</v>
      </c>
      <c r="BE78" s="11" t="str">
        <f>IF(ISBLANK(laps_times[[#This Row],[48]]),"DNF",CONCATENATE(RANK(rounds_cum_time[[#This Row],[48]],rounds_cum_time[48],1),"."))</f>
        <v>74.</v>
      </c>
      <c r="BF78" s="11" t="str">
        <f>IF(ISBLANK(laps_times[[#This Row],[49]]),"DNF",CONCATENATE(RANK(rounds_cum_time[[#This Row],[49]],rounds_cum_time[49],1),"."))</f>
        <v>74.</v>
      </c>
      <c r="BG78" s="11" t="str">
        <f>IF(ISBLANK(laps_times[[#This Row],[50]]),"DNF",CONCATENATE(RANK(rounds_cum_time[[#This Row],[50]],rounds_cum_time[50],1),"."))</f>
        <v>74.</v>
      </c>
      <c r="BH78" s="11" t="str">
        <f>IF(ISBLANK(laps_times[[#This Row],[51]]),"DNF",CONCATENATE(RANK(rounds_cum_time[[#This Row],[51]],rounds_cum_time[51],1),"."))</f>
        <v>74.</v>
      </c>
      <c r="BI78" s="11" t="str">
        <f>IF(ISBLANK(laps_times[[#This Row],[52]]),"DNF",CONCATENATE(RANK(rounds_cum_time[[#This Row],[52]],rounds_cum_time[52],1),"."))</f>
        <v>74.</v>
      </c>
      <c r="BJ78" s="11" t="str">
        <f>IF(ISBLANK(laps_times[[#This Row],[53]]),"DNF",CONCATENATE(RANK(rounds_cum_time[[#This Row],[53]],rounds_cum_time[53],1),"."))</f>
        <v>74.</v>
      </c>
      <c r="BK78" s="11" t="str">
        <f>IF(ISBLANK(laps_times[[#This Row],[54]]),"DNF",CONCATENATE(RANK(rounds_cum_time[[#This Row],[54]],rounds_cum_time[54],1),"."))</f>
        <v>74.</v>
      </c>
      <c r="BL78" s="11" t="str">
        <f>IF(ISBLANK(laps_times[[#This Row],[55]]),"DNF",CONCATENATE(RANK(rounds_cum_time[[#This Row],[55]],rounds_cum_time[55],1),"."))</f>
        <v>74.</v>
      </c>
      <c r="BM78" s="11" t="str">
        <f>IF(ISBLANK(laps_times[[#This Row],[56]]),"DNF",CONCATENATE(RANK(rounds_cum_time[[#This Row],[56]],rounds_cum_time[56],1),"."))</f>
        <v>74.</v>
      </c>
      <c r="BN78" s="11" t="str">
        <f>IF(ISBLANK(laps_times[[#This Row],[57]]),"DNF",CONCATENATE(RANK(rounds_cum_time[[#This Row],[57]],rounds_cum_time[57],1),"."))</f>
        <v>74.</v>
      </c>
      <c r="BO78" s="11" t="str">
        <f>IF(ISBLANK(laps_times[[#This Row],[58]]),"DNF",CONCATENATE(RANK(rounds_cum_time[[#This Row],[58]],rounds_cum_time[58],1),"."))</f>
        <v>74.</v>
      </c>
      <c r="BP78" s="11" t="str">
        <f>IF(ISBLANK(laps_times[[#This Row],[59]]),"DNF",CONCATENATE(RANK(rounds_cum_time[[#This Row],[59]],rounds_cum_time[59],1),"."))</f>
        <v>74.</v>
      </c>
      <c r="BQ78" s="11" t="str">
        <f>IF(ISBLANK(laps_times[[#This Row],[60]]),"DNF",CONCATENATE(RANK(rounds_cum_time[[#This Row],[60]],rounds_cum_time[60],1),"."))</f>
        <v>74.</v>
      </c>
      <c r="BR78" s="11" t="str">
        <f>IF(ISBLANK(laps_times[[#This Row],[61]]),"DNF",CONCATENATE(RANK(rounds_cum_time[[#This Row],[61]],rounds_cum_time[61],1),"."))</f>
        <v>73.</v>
      </c>
      <c r="BS78" s="11" t="str">
        <f>IF(ISBLANK(laps_times[[#This Row],[62]]),"DNF",CONCATENATE(RANK(rounds_cum_time[[#This Row],[62]],rounds_cum_time[62],1),"."))</f>
        <v>73.</v>
      </c>
      <c r="BT78" s="11" t="str">
        <f>IF(ISBLANK(laps_times[[#This Row],[63]]),"DNF",CONCATENATE(RANK(rounds_cum_time[[#This Row],[63]],rounds_cum_time[63],1),"."))</f>
        <v>73.</v>
      </c>
    </row>
    <row r="79" spans="2:72" x14ac:dyDescent="0.2">
      <c r="B79" s="5">
        <v>74</v>
      </c>
      <c r="C79" s="20">
        <v>85</v>
      </c>
      <c r="D79" s="1" t="s">
        <v>133</v>
      </c>
      <c r="E79" s="3">
        <v>1964</v>
      </c>
      <c r="F79" s="3" t="s">
        <v>38</v>
      </c>
      <c r="G79" s="3">
        <v>11</v>
      </c>
      <c r="H79" s="1" t="s">
        <v>134</v>
      </c>
      <c r="I79" s="7">
        <v>0.1628900462962963</v>
      </c>
      <c r="J79" s="11" t="str">
        <f>IF(ISBLANK(laps_times[[#This Row],[1]]),"DNF",CONCATENATE(RANK(rounds_cum_time[[#This Row],[1]],rounds_cum_time[1],1),"."))</f>
        <v>88.</v>
      </c>
      <c r="K79" s="11" t="str">
        <f>IF(ISBLANK(laps_times[[#This Row],[2]]),"DNF",CONCATENATE(RANK(rounds_cum_time[[#This Row],[2]],rounds_cum_time[2],1),"."))</f>
        <v>86.</v>
      </c>
      <c r="L79" s="11" t="str">
        <f>IF(ISBLANK(laps_times[[#This Row],[3]]),"DNF",CONCATENATE(RANK(rounds_cum_time[[#This Row],[3]],rounds_cum_time[3],1),"."))</f>
        <v>84.</v>
      </c>
      <c r="M79" s="11" t="str">
        <f>IF(ISBLANK(laps_times[[#This Row],[4]]),"DNF",CONCATENATE(RANK(rounds_cum_time[[#This Row],[4]],rounds_cum_time[4],1),"."))</f>
        <v>86.</v>
      </c>
      <c r="N79" s="11" t="str">
        <f>IF(ISBLANK(laps_times[[#This Row],[5]]),"DNF",CONCATENATE(RANK(rounds_cum_time[[#This Row],[5]],rounds_cum_time[5],1),"."))</f>
        <v>87.</v>
      </c>
      <c r="O79" s="11" t="str">
        <f>IF(ISBLANK(laps_times[[#This Row],[6]]),"DNF",CONCATENATE(RANK(rounds_cum_time[[#This Row],[6]],rounds_cum_time[6],1),"."))</f>
        <v>87.</v>
      </c>
      <c r="P79" s="11" t="str">
        <f>IF(ISBLANK(laps_times[[#This Row],[7]]),"DNF",CONCATENATE(RANK(rounds_cum_time[[#This Row],[7]],rounds_cum_time[7],1),"."))</f>
        <v>86.</v>
      </c>
      <c r="Q79" s="11" t="str">
        <f>IF(ISBLANK(laps_times[[#This Row],[8]]),"DNF",CONCATENATE(RANK(rounds_cum_time[[#This Row],[8]],rounds_cum_time[8],1),"."))</f>
        <v>86.</v>
      </c>
      <c r="R79" s="11" t="str">
        <f>IF(ISBLANK(laps_times[[#This Row],[9]]),"DNF",CONCATENATE(RANK(rounds_cum_time[[#This Row],[9]],rounds_cum_time[9],1),"."))</f>
        <v>85.</v>
      </c>
      <c r="S79" s="11" t="str">
        <f>IF(ISBLANK(laps_times[[#This Row],[10]]),"DNF",CONCATENATE(RANK(rounds_cum_time[[#This Row],[10]],rounds_cum_time[10],1),"."))</f>
        <v>90.</v>
      </c>
      <c r="T79" s="11" t="str">
        <f>IF(ISBLANK(laps_times[[#This Row],[11]]),"DNF",CONCATENATE(RANK(rounds_cum_time[[#This Row],[11]],rounds_cum_time[11],1),"."))</f>
        <v>89.</v>
      </c>
      <c r="U79" s="11" t="str">
        <f>IF(ISBLANK(laps_times[[#This Row],[12]]),"DNF",CONCATENATE(RANK(rounds_cum_time[[#This Row],[12]],rounds_cum_time[12],1),"."))</f>
        <v>87.</v>
      </c>
      <c r="V79" s="11" t="str">
        <f>IF(ISBLANK(laps_times[[#This Row],[13]]),"DNF",CONCATENATE(RANK(rounds_cum_time[[#This Row],[13]],rounds_cum_time[13],1),"."))</f>
        <v>87.</v>
      </c>
      <c r="W79" s="11" t="str">
        <f>IF(ISBLANK(laps_times[[#This Row],[14]]),"DNF",CONCATENATE(RANK(rounds_cum_time[[#This Row],[14]],rounds_cum_time[14],1),"."))</f>
        <v>87.</v>
      </c>
      <c r="X79" s="11" t="str">
        <f>IF(ISBLANK(laps_times[[#This Row],[15]]),"DNF",CONCATENATE(RANK(rounds_cum_time[[#This Row],[15]],rounds_cum_time[15],1),"."))</f>
        <v>86.</v>
      </c>
      <c r="Y79" s="11" t="str">
        <f>IF(ISBLANK(laps_times[[#This Row],[16]]),"DNF",CONCATENATE(RANK(rounds_cum_time[[#This Row],[16]],rounds_cum_time[16],1),"."))</f>
        <v>85.</v>
      </c>
      <c r="Z79" s="11" t="str">
        <f>IF(ISBLANK(laps_times[[#This Row],[17]]),"DNF",CONCATENATE(RANK(rounds_cum_time[[#This Row],[17]],rounds_cum_time[17],1),"."))</f>
        <v>85.</v>
      </c>
      <c r="AA79" s="11" t="str">
        <f>IF(ISBLANK(laps_times[[#This Row],[18]]),"DNF",CONCATENATE(RANK(rounds_cum_time[[#This Row],[18]],rounds_cum_time[18],1),"."))</f>
        <v>85.</v>
      </c>
      <c r="AB79" s="11" t="str">
        <f>IF(ISBLANK(laps_times[[#This Row],[19]]),"DNF",CONCATENATE(RANK(rounds_cum_time[[#This Row],[19]],rounds_cum_time[19],1),"."))</f>
        <v>85.</v>
      </c>
      <c r="AC79" s="11" t="str">
        <f>IF(ISBLANK(laps_times[[#This Row],[20]]),"DNF",CONCATENATE(RANK(rounds_cum_time[[#This Row],[20]],rounds_cum_time[20],1),"."))</f>
        <v>84.</v>
      </c>
      <c r="AD79" s="11" t="str">
        <f>IF(ISBLANK(laps_times[[#This Row],[21]]),"DNF",CONCATENATE(RANK(rounds_cum_time[[#This Row],[21]],rounds_cum_time[21],1),"."))</f>
        <v>84.</v>
      </c>
      <c r="AE79" s="11" t="str">
        <f>IF(ISBLANK(laps_times[[#This Row],[22]]),"DNF",CONCATENATE(RANK(rounds_cum_time[[#This Row],[22]],rounds_cum_time[22],1),"."))</f>
        <v>83.</v>
      </c>
      <c r="AF79" s="11" t="str">
        <f>IF(ISBLANK(laps_times[[#This Row],[23]]),"DNF",CONCATENATE(RANK(rounds_cum_time[[#This Row],[23]],rounds_cum_time[23],1),"."))</f>
        <v>83.</v>
      </c>
      <c r="AG79" s="11" t="str">
        <f>IF(ISBLANK(laps_times[[#This Row],[24]]),"DNF",CONCATENATE(RANK(rounds_cum_time[[#This Row],[24]],rounds_cum_time[24],1),"."))</f>
        <v>83.</v>
      </c>
      <c r="AH79" s="11" t="str">
        <f>IF(ISBLANK(laps_times[[#This Row],[25]]),"DNF",CONCATENATE(RANK(rounds_cum_time[[#This Row],[25]],rounds_cum_time[25],1),"."))</f>
        <v>83.</v>
      </c>
      <c r="AI79" s="11" t="str">
        <f>IF(ISBLANK(laps_times[[#This Row],[26]]),"DNF",CONCATENATE(RANK(rounds_cum_time[[#This Row],[26]],rounds_cum_time[26],1),"."))</f>
        <v>82.</v>
      </c>
      <c r="AJ79" s="11" t="str">
        <f>IF(ISBLANK(laps_times[[#This Row],[27]]),"DNF",CONCATENATE(RANK(rounds_cum_time[[#This Row],[27]],rounds_cum_time[27],1),"."))</f>
        <v>82.</v>
      </c>
      <c r="AK79" s="11" t="str">
        <f>IF(ISBLANK(laps_times[[#This Row],[28]]),"DNF",CONCATENATE(RANK(rounds_cum_time[[#This Row],[28]],rounds_cum_time[28],1),"."))</f>
        <v>82.</v>
      </c>
      <c r="AL79" s="11" t="str">
        <f>IF(ISBLANK(laps_times[[#This Row],[29]]),"DNF",CONCATENATE(RANK(rounds_cum_time[[#This Row],[29]],rounds_cum_time[29],1),"."))</f>
        <v>80.</v>
      </c>
      <c r="AM79" s="11" t="str">
        <f>IF(ISBLANK(laps_times[[#This Row],[30]]),"DNF",CONCATENATE(RANK(rounds_cum_time[[#This Row],[30]],rounds_cum_time[30],1),"."))</f>
        <v>80.</v>
      </c>
      <c r="AN79" s="11" t="str">
        <f>IF(ISBLANK(laps_times[[#This Row],[31]]),"DNF",CONCATENATE(RANK(rounds_cum_time[[#This Row],[31]],rounds_cum_time[31],1),"."))</f>
        <v>80.</v>
      </c>
      <c r="AO79" s="11" t="str">
        <f>IF(ISBLANK(laps_times[[#This Row],[32]]),"DNF",CONCATENATE(RANK(rounds_cum_time[[#This Row],[32]],rounds_cum_time[32],1),"."))</f>
        <v>80.</v>
      </c>
      <c r="AP79" s="11" t="str">
        <f>IF(ISBLANK(laps_times[[#This Row],[33]]),"DNF",CONCATENATE(RANK(rounds_cum_time[[#This Row],[33]],rounds_cum_time[33],1),"."))</f>
        <v>80.</v>
      </c>
      <c r="AQ79" s="11" t="str">
        <f>IF(ISBLANK(laps_times[[#This Row],[34]]),"DNF",CONCATENATE(RANK(rounds_cum_time[[#This Row],[34]],rounds_cum_time[34],1),"."))</f>
        <v>80.</v>
      </c>
      <c r="AR79" s="11" t="str">
        <f>IF(ISBLANK(laps_times[[#This Row],[35]]),"DNF",CONCATENATE(RANK(rounds_cum_time[[#This Row],[35]],rounds_cum_time[35],1),"."))</f>
        <v>80.</v>
      </c>
      <c r="AS79" s="11" t="str">
        <f>IF(ISBLANK(laps_times[[#This Row],[36]]),"DNF",CONCATENATE(RANK(rounds_cum_time[[#This Row],[36]],rounds_cum_time[36],1),"."))</f>
        <v>80.</v>
      </c>
      <c r="AT79" s="11" t="str">
        <f>IF(ISBLANK(laps_times[[#This Row],[37]]),"DNF",CONCATENATE(RANK(rounds_cum_time[[#This Row],[37]],rounds_cum_time[37],1),"."))</f>
        <v>79.</v>
      </c>
      <c r="AU79" s="11" t="str">
        <f>IF(ISBLANK(laps_times[[#This Row],[38]]),"DNF",CONCATENATE(RANK(rounds_cum_time[[#This Row],[38]],rounds_cum_time[38],1),"."))</f>
        <v>79.</v>
      </c>
      <c r="AV79" s="11" t="str">
        <f>IF(ISBLANK(laps_times[[#This Row],[39]]),"DNF",CONCATENATE(RANK(rounds_cum_time[[#This Row],[39]],rounds_cum_time[39],1),"."))</f>
        <v>78.</v>
      </c>
      <c r="AW79" s="11" t="str">
        <f>IF(ISBLANK(laps_times[[#This Row],[40]]),"DNF",CONCATENATE(RANK(rounds_cum_time[[#This Row],[40]],rounds_cum_time[40],1),"."))</f>
        <v>78.</v>
      </c>
      <c r="AX79" s="11" t="str">
        <f>IF(ISBLANK(laps_times[[#This Row],[41]]),"DNF",CONCATENATE(RANK(rounds_cum_time[[#This Row],[41]],rounds_cum_time[41],1),"."))</f>
        <v>78.</v>
      </c>
      <c r="AY79" s="11" t="str">
        <f>IF(ISBLANK(laps_times[[#This Row],[42]]),"DNF",CONCATENATE(RANK(rounds_cum_time[[#This Row],[42]],rounds_cum_time[42],1),"."))</f>
        <v>78.</v>
      </c>
      <c r="AZ79" s="11" t="str">
        <f>IF(ISBLANK(laps_times[[#This Row],[43]]),"DNF",CONCATENATE(RANK(rounds_cum_time[[#This Row],[43]],rounds_cum_time[43],1),"."))</f>
        <v>78.</v>
      </c>
      <c r="BA79" s="11" t="str">
        <f>IF(ISBLANK(laps_times[[#This Row],[44]]),"DNF",CONCATENATE(RANK(rounds_cum_time[[#This Row],[44]],rounds_cum_time[44],1),"."))</f>
        <v>77.</v>
      </c>
      <c r="BB79" s="11" t="str">
        <f>IF(ISBLANK(laps_times[[#This Row],[45]]),"DNF",CONCATENATE(RANK(rounds_cum_time[[#This Row],[45]],rounds_cum_time[45],1),"."))</f>
        <v>77.</v>
      </c>
      <c r="BC79" s="11" t="str">
        <f>IF(ISBLANK(laps_times[[#This Row],[46]]),"DNF",CONCATENATE(RANK(rounds_cum_time[[#This Row],[46]],rounds_cum_time[46],1),"."))</f>
        <v>77.</v>
      </c>
      <c r="BD79" s="11" t="str">
        <f>IF(ISBLANK(laps_times[[#This Row],[47]]),"DNF",CONCATENATE(RANK(rounds_cum_time[[#This Row],[47]],rounds_cum_time[47],1),"."))</f>
        <v>77.</v>
      </c>
      <c r="BE79" s="11" t="str">
        <f>IF(ISBLANK(laps_times[[#This Row],[48]]),"DNF",CONCATENATE(RANK(rounds_cum_time[[#This Row],[48]],rounds_cum_time[48],1),"."))</f>
        <v>77.</v>
      </c>
      <c r="BF79" s="11" t="str">
        <f>IF(ISBLANK(laps_times[[#This Row],[49]]),"DNF",CONCATENATE(RANK(rounds_cum_time[[#This Row],[49]],rounds_cum_time[49],1),"."))</f>
        <v>76.</v>
      </c>
      <c r="BG79" s="11" t="str">
        <f>IF(ISBLANK(laps_times[[#This Row],[50]]),"DNF",CONCATENATE(RANK(rounds_cum_time[[#This Row],[50]],rounds_cum_time[50],1),"."))</f>
        <v>76.</v>
      </c>
      <c r="BH79" s="11" t="str">
        <f>IF(ISBLANK(laps_times[[#This Row],[51]]),"DNF",CONCATENATE(RANK(rounds_cum_time[[#This Row],[51]],rounds_cum_time[51],1),"."))</f>
        <v>76.</v>
      </c>
      <c r="BI79" s="11" t="str">
        <f>IF(ISBLANK(laps_times[[#This Row],[52]]),"DNF",CONCATENATE(RANK(rounds_cum_time[[#This Row],[52]],rounds_cum_time[52],1),"."))</f>
        <v>76.</v>
      </c>
      <c r="BJ79" s="11" t="str">
        <f>IF(ISBLANK(laps_times[[#This Row],[53]]),"DNF",CONCATENATE(RANK(rounds_cum_time[[#This Row],[53]],rounds_cum_time[53],1),"."))</f>
        <v>75.</v>
      </c>
      <c r="BK79" s="11" t="str">
        <f>IF(ISBLANK(laps_times[[#This Row],[54]]),"DNF",CONCATENATE(RANK(rounds_cum_time[[#This Row],[54]],rounds_cum_time[54],1),"."))</f>
        <v>75.</v>
      </c>
      <c r="BL79" s="11" t="str">
        <f>IF(ISBLANK(laps_times[[#This Row],[55]]),"DNF",CONCATENATE(RANK(rounds_cum_time[[#This Row],[55]],rounds_cum_time[55],1),"."))</f>
        <v>75.</v>
      </c>
      <c r="BM79" s="11" t="str">
        <f>IF(ISBLANK(laps_times[[#This Row],[56]]),"DNF",CONCATENATE(RANK(rounds_cum_time[[#This Row],[56]],rounds_cum_time[56],1),"."))</f>
        <v>75.</v>
      </c>
      <c r="BN79" s="11" t="str">
        <f>IF(ISBLANK(laps_times[[#This Row],[57]]),"DNF",CONCATENATE(RANK(rounds_cum_time[[#This Row],[57]],rounds_cum_time[57],1),"."))</f>
        <v>75.</v>
      </c>
      <c r="BO79" s="11" t="str">
        <f>IF(ISBLANK(laps_times[[#This Row],[58]]),"DNF",CONCATENATE(RANK(rounds_cum_time[[#This Row],[58]],rounds_cum_time[58],1),"."))</f>
        <v>75.</v>
      </c>
      <c r="BP79" s="11" t="str">
        <f>IF(ISBLANK(laps_times[[#This Row],[59]]),"DNF",CONCATENATE(RANK(rounds_cum_time[[#This Row],[59]],rounds_cum_time[59],1),"."))</f>
        <v>75.</v>
      </c>
      <c r="BQ79" s="11" t="str">
        <f>IF(ISBLANK(laps_times[[#This Row],[60]]),"DNF",CONCATENATE(RANK(rounds_cum_time[[#This Row],[60]],rounds_cum_time[60],1),"."))</f>
        <v>75.</v>
      </c>
      <c r="BR79" s="11" t="str">
        <f>IF(ISBLANK(laps_times[[#This Row],[61]]),"DNF",CONCATENATE(RANK(rounds_cum_time[[#This Row],[61]],rounds_cum_time[61],1),"."))</f>
        <v>74.</v>
      </c>
      <c r="BS79" s="11" t="str">
        <f>IF(ISBLANK(laps_times[[#This Row],[62]]),"DNF",CONCATENATE(RANK(rounds_cum_time[[#This Row],[62]],rounds_cum_time[62],1),"."))</f>
        <v>74.</v>
      </c>
      <c r="BT79" s="11" t="str">
        <f>IF(ISBLANK(laps_times[[#This Row],[63]]),"DNF",CONCATENATE(RANK(rounds_cum_time[[#This Row],[63]],rounds_cum_time[63],1),"."))</f>
        <v>74.</v>
      </c>
    </row>
    <row r="80" spans="2:72" x14ac:dyDescent="0.2">
      <c r="B80" s="5">
        <v>75</v>
      </c>
      <c r="C80" s="20">
        <v>49</v>
      </c>
      <c r="D80" s="1" t="s">
        <v>135</v>
      </c>
      <c r="E80" s="3">
        <v>1959</v>
      </c>
      <c r="F80" s="3" t="s">
        <v>38</v>
      </c>
      <c r="G80" s="3">
        <v>12</v>
      </c>
      <c r="H80" s="1" t="s">
        <v>136</v>
      </c>
      <c r="I80" s="7">
        <v>0.166575</v>
      </c>
      <c r="J80" s="11" t="str">
        <f>IF(ISBLANK(laps_times[[#This Row],[1]]),"DNF",CONCATENATE(RANK(rounds_cum_time[[#This Row],[1]],rounds_cum_time[1],1),"."))</f>
        <v>61.</v>
      </c>
      <c r="K80" s="11" t="str">
        <f>IF(ISBLANK(laps_times[[#This Row],[2]]),"DNF",CONCATENATE(RANK(rounds_cum_time[[#This Row],[2]],rounds_cum_time[2],1),"."))</f>
        <v>65.</v>
      </c>
      <c r="L80" s="11" t="str">
        <f>IF(ISBLANK(laps_times[[#This Row],[3]]),"DNF",CONCATENATE(RANK(rounds_cum_time[[#This Row],[3]],rounds_cum_time[3],1),"."))</f>
        <v>66.</v>
      </c>
      <c r="M80" s="11" t="str">
        <f>IF(ISBLANK(laps_times[[#This Row],[4]]),"DNF",CONCATENATE(RANK(rounds_cum_time[[#This Row],[4]],rounds_cum_time[4],1),"."))</f>
        <v>69.</v>
      </c>
      <c r="N80" s="11" t="str">
        <f>IF(ISBLANK(laps_times[[#This Row],[5]]),"DNF",CONCATENATE(RANK(rounds_cum_time[[#This Row],[5]],rounds_cum_time[5],1),"."))</f>
        <v>69.</v>
      </c>
      <c r="O80" s="11" t="str">
        <f>IF(ISBLANK(laps_times[[#This Row],[6]]),"DNF",CONCATENATE(RANK(rounds_cum_time[[#This Row],[6]],rounds_cum_time[6],1),"."))</f>
        <v>69.</v>
      </c>
      <c r="P80" s="11" t="str">
        <f>IF(ISBLANK(laps_times[[#This Row],[7]]),"DNF",CONCATENATE(RANK(rounds_cum_time[[#This Row],[7]],rounds_cum_time[7],1),"."))</f>
        <v>67.</v>
      </c>
      <c r="Q80" s="11" t="str">
        <f>IF(ISBLANK(laps_times[[#This Row],[8]]),"DNF",CONCATENATE(RANK(rounds_cum_time[[#This Row],[8]],rounds_cum_time[8],1),"."))</f>
        <v>67.</v>
      </c>
      <c r="R80" s="11" t="str">
        <f>IF(ISBLANK(laps_times[[#This Row],[9]]),"DNF",CONCATENATE(RANK(rounds_cum_time[[#This Row],[9]],rounds_cum_time[9],1),"."))</f>
        <v>68.</v>
      </c>
      <c r="S80" s="11" t="str">
        <f>IF(ISBLANK(laps_times[[#This Row],[10]]),"DNF",CONCATENATE(RANK(rounds_cum_time[[#This Row],[10]],rounds_cum_time[10],1),"."))</f>
        <v>67.</v>
      </c>
      <c r="T80" s="11" t="str">
        <f>IF(ISBLANK(laps_times[[#This Row],[11]]),"DNF",CONCATENATE(RANK(rounds_cum_time[[#This Row],[11]],rounds_cum_time[11],1),"."))</f>
        <v>67.</v>
      </c>
      <c r="U80" s="11" t="str">
        <f>IF(ISBLANK(laps_times[[#This Row],[12]]),"DNF",CONCATENATE(RANK(rounds_cum_time[[#This Row],[12]],rounds_cum_time[12],1),"."))</f>
        <v>66.</v>
      </c>
      <c r="V80" s="11" t="str">
        <f>IF(ISBLANK(laps_times[[#This Row],[13]]),"DNF",CONCATENATE(RANK(rounds_cum_time[[#This Row],[13]],rounds_cum_time[13],1),"."))</f>
        <v>68.</v>
      </c>
      <c r="W80" s="11" t="str">
        <f>IF(ISBLANK(laps_times[[#This Row],[14]]),"DNF",CONCATENATE(RANK(rounds_cum_time[[#This Row],[14]],rounds_cum_time[14],1),"."))</f>
        <v>67.</v>
      </c>
      <c r="X80" s="11" t="str">
        <f>IF(ISBLANK(laps_times[[#This Row],[15]]),"DNF",CONCATENATE(RANK(rounds_cum_time[[#This Row],[15]],rounds_cum_time[15],1),"."))</f>
        <v>67.</v>
      </c>
      <c r="Y80" s="11" t="str">
        <f>IF(ISBLANK(laps_times[[#This Row],[16]]),"DNF",CONCATENATE(RANK(rounds_cum_time[[#This Row],[16]],rounds_cum_time[16],1),"."))</f>
        <v>68.</v>
      </c>
      <c r="Z80" s="11" t="str">
        <f>IF(ISBLANK(laps_times[[#This Row],[17]]),"DNF",CONCATENATE(RANK(rounds_cum_time[[#This Row],[17]],rounds_cum_time[17],1),"."))</f>
        <v>67.</v>
      </c>
      <c r="AA80" s="11" t="str">
        <f>IF(ISBLANK(laps_times[[#This Row],[18]]),"DNF",CONCATENATE(RANK(rounds_cum_time[[#This Row],[18]],rounds_cum_time[18],1),"."))</f>
        <v>68.</v>
      </c>
      <c r="AB80" s="11" t="str">
        <f>IF(ISBLANK(laps_times[[#This Row],[19]]),"DNF",CONCATENATE(RANK(rounds_cum_time[[#This Row],[19]],rounds_cum_time[19],1),"."))</f>
        <v>67.</v>
      </c>
      <c r="AC80" s="11" t="str">
        <f>IF(ISBLANK(laps_times[[#This Row],[20]]),"DNF",CONCATENATE(RANK(rounds_cum_time[[#This Row],[20]],rounds_cum_time[20],1),"."))</f>
        <v>68.</v>
      </c>
      <c r="AD80" s="11" t="str">
        <f>IF(ISBLANK(laps_times[[#This Row],[21]]),"DNF",CONCATENATE(RANK(rounds_cum_time[[#This Row],[21]],rounds_cum_time[21],1),"."))</f>
        <v>67.</v>
      </c>
      <c r="AE80" s="11" t="str">
        <f>IF(ISBLANK(laps_times[[#This Row],[22]]),"DNF",CONCATENATE(RANK(rounds_cum_time[[#This Row],[22]],rounds_cum_time[22],1),"."))</f>
        <v>66.</v>
      </c>
      <c r="AF80" s="11" t="str">
        <f>IF(ISBLANK(laps_times[[#This Row],[23]]),"DNF",CONCATENATE(RANK(rounds_cum_time[[#This Row],[23]],rounds_cum_time[23],1),"."))</f>
        <v>65.</v>
      </c>
      <c r="AG80" s="11" t="str">
        <f>IF(ISBLANK(laps_times[[#This Row],[24]]),"DNF",CONCATENATE(RANK(rounds_cum_time[[#This Row],[24]],rounds_cum_time[24],1),"."))</f>
        <v>65.</v>
      </c>
      <c r="AH80" s="11" t="str">
        <f>IF(ISBLANK(laps_times[[#This Row],[25]]),"DNF",CONCATENATE(RANK(rounds_cum_time[[#This Row],[25]],rounds_cum_time[25],1),"."))</f>
        <v>67.</v>
      </c>
      <c r="AI80" s="11" t="str">
        <f>IF(ISBLANK(laps_times[[#This Row],[26]]),"DNF",CONCATENATE(RANK(rounds_cum_time[[#This Row],[26]],rounds_cum_time[26],1),"."))</f>
        <v>66.</v>
      </c>
      <c r="AJ80" s="11" t="str">
        <f>IF(ISBLANK(laps_times[[#This Row],[27]]),"DNF",CONCATENATE(RANK(rounds_cum_time[[#This Row],[27]],rounds_cum_time[27],1),"."))</f>
        <v>67.</v>
      </c>
      <c r="AK80" s="11" t="str">
        <f>IF(ISBLANK(laps_times[[#This Row],[28]]),"DNF",CONCATENATE(RANK(rounds_cum_time[[#This Row],[28]],rounds_cum_time[28],1),"."))</f>
        <v>63.</v>
      </c>
      <c r="AL80" s="11" t="str">
        <f>IF(ISBLANK(laps_times[[#This Row],[29]]),"DNF",CONCATENATE(RANK(rounds_cum_time[[#This Row],[29]],rounds_cum_time[29],1),"."))</f>
        <v>63.</v>
      </c>
      <c r="AM80" s="11" t="str">
        <f>IF(ISBLANK(laps_times[[#This Row],[30]]),"DNF",CONCATENATE(RANK(rounds_cum_time[[#This Row],[30]],rounds_cum_time[30],1),"."))</f>
        <v>62.</v>
      </c>
      <c r="AN80" s="11" t="str">
        <f>IF(ISBLANK(laps_times[[#This Row],[31]]),"DNF",CONCATENATE(RANK(rounds_cum_time[[#This Row],[31]],rounds_cum_time[31],1),"."))</f>
        <v>60.</v>
      </c>
      <c r="AO80" s="11" t="str">
        <f>IF(ISBLANK(laps_times[[#This Row],[32]]),"DNF",CONCATENATE(RANK(rounds_cum_time[[#This Row],[32]],rounds_cum_time[32],1),"."))</f>
        <v>60.</v>
      </c>
      <c r="AP80" s="11" t="str">
        <f>IF(ISBLANK(laps_times[[#This Row],[33]]),"DNF",CONCATENATE(RANK(rounds_cum_time[[#This Row],[33]],rounds_cum_time[33],1),"."))</f>
        <v>60.</v>
      </c>
      <c r="AQ80" s="11" t="str">
        <f>IF(ISBLANK(laps_times[[#This Row],[34]]),"DNF",CONCATENATE(RANK(rounds_cum_time[[#This Row],[34]],rounds_cum_time[34],1),"."))</f>
        <v>60.</v>
      </c>
      <c r="AR80" s="11" t="str">
        <f>IF(ISBLANK(laps_times[[#This Row],[35]]),"DNF",CONCATENATE(RANK(rounds_cum_time[[#This Row],[35]],rounds_cum_time[35],1),"."))</f>
        <v>61.</v>
      </c>
      <c r="AS80" s="11" t="str">
        <f>IF(ISBLANK(laps_times[[#This Row],[36]]),"DNF",CONCATENATE(RANK(rounds_cum_time[[#This Row],[36]],rounds_cum_time[36],1),"."))</f>
        <v>63.</v>
      </c>
      <c r="AT80" s="11" t="str">
        <f>IF(ISBLANK(laps_times[[#This Row],[37]]),"DNF",CONCATENATE(RANK(rounds_cum_time[[#This Row],[37]],rounds_cum_time[37],1),"."))</f>
        <v>63.</v>
      </c>
      <c r="AU80" s="11" t="str">
        <f>IF(ISBLANK(laps_times[[#This Row],[38]]),"DNF",CONCATENATE(RANK(rounds_cum_time[[#This Row],[38]],rounds_cum_time[38],1),"."))</f>
        <v>72.</v>
      </c>
      <c r="AV80" s="11" t="str">
        <f>IF(ISBLANK(laps_times[[#This Row],[39]]),"DNF",CONCATENATE(RANK(rounds_cum_time[[#This Row],[39]],rounds_cum_time[39],1),"."))</f>
        <v>73.</v>
      </c>
      <c r="AW80" s="11" t="str">
        <f>IF(ISBLANK(laps_times[[#This Row],[40]]),"DNF",CONCATENATE(RANK(rounds_cum_time[[#This Row],[40]],rounds_cum_time[40],1),"."))</f>
        <v>74.</v>
      </c>
      <c r="AX80" s="11" t="str">
        <f>IF(ISBLANK(laps_times[[#This Row],[41]]),"DNF",CONCATENATE(RANK(rounds_cum_time[[#This Row],[41]],rounds_cum_time[41],1),"."))</f>
        <v>74.</v>
      </c>
      <c r="AY80" s="11" t="str">
        <f>IF(ISBLANK(laps_times[[#This Row],[42]]),"DNF",CONCATENATE(RANK(rounds_cum_time[[#This Row],[42]],rounds_cum_time[42],1),"."))</f>
        <v>74.</v>
      </c>
      <c r="AZ80" s="11" t="str">
        <f>IF(ISBLANK(laps_times[[#This Row],[43]]),"DNF",CONCATENATE(RANK(rounds_cum_time[[#This Row],[43]],rounds_cum_time[43],1),"."))</f>
        <v>74.</v>
      </c>
      <c r="BA80" s="11" t="str">
        <f>IF(ISBLANK(laps_times[[#This Row],[44]]),"DNF",CONCATENATE(RANK(rounds_cum_time[[#This Row],[44]],rounds_cum_time[44],1),"."))</f>
        <v>74.</v>
      </c>
      <c r="BB80" s="11" t="str">
        <f>IF(ISBLANK(laps_times[[#This Row],[45]]),"DNF",CONCATENATE(RANK(rounds_cum_time[[#This Row],[45]],rounds_cum_time[45],1),"."))</f>
        <v>73.</v>
      </c>
      <c r="BC80" s="11" t="str">
        <f>IF(ISBLANK(laps_times[[#This Row],[46]]),"DNF",CONCATENATE(RANK(rounds_cum_time[[#This Row],[46]],rounds_cum_time[46],1),"."))</f>
        <v>74.</v>
      </c>
      <c r="BD80" s="11" t="str">
        <f>IF(ISBLANK(laps_times[[#This Row],[47]]),"DNF",CONCATENATE(RANK(rounds_cum_time[[#This Row],[47]],rounds_cum_time[47],1),"."))</f>
        <v>76.</v>
      </c>
      <c r="BE80" s="11" t="str">
        <f>IF(ISBLANK(laps_times[[#This Row],[48]]),"DNF",CONCATENATE(RANK(rounds_cum_time[[#This Row],[48]],rounds_cum_time[48],1),"."))</f>
        <v>75.</v>
      </c>
      <c r="BF80" s="11" t="str">
        <f>IF(ISBLANK(laps_times[[#This Row],[49]]),"DNF",CONCATENATE(RANK(rounds_cum_time[[#This Row],[49]],rounds_cum_time[49],1),"."))</f>
        <v>75.</v>
      </c>
      <c r="BG80" s="11" t="str">
        <f>IF(ISBLANK(laps_times[[#This Row],[50]]),"DNF",CONCATENATE(RANK(rounds_cum_time[[#This Row],[50]],rounds_cum_time[50],1),"."))</f>
        <v>75.</v>
      </c>
      <c r="BH80" s="11" t="str">
        <f>IF(ISBLANK(laps_times[[#This Row],[51]]),"DNF",CONCATENATE(RANK(rounds_cum_time[[#This Row],[51]],rounds_cum_time[51],1),"."))</f>
        <v>75.</v>
      </c>
      <c r="BI80" s="11" t="str">
        <f>IF(ISBLANK(laps_times[[#This Row],[52]]),"DNF",CONCATENATE(RANK(rounds_cum_time[[#This Row],[52]],rounds_cum_time[52],1),"."))</f>
        <v>75.</v>
      </c>
      <c r="BJ80" s="11" t="str">
        <f>IF(ISBLANK(laps_times[[#This Row],[53]]),"DNF",CONCATENATE(RANK(rounds_cum_time[[#This Row],[53]],rounds_cum_time[53],1),"."))</f>
        <v>76.</v>
      </c>
      <c r="BK80" s="11" t="str">
        <f>IF(ISBLANK(laps_times[[#This Row],[54]]),"DNF",CONCATENATE(RANK(rounds_cum_time[[#This Row],[54]],rounds_cum_time[54],1),"."))</f>
        <v>76.</v>
      </c>
      <c r="BL80" s="11" t="str">
        <f>IF(ISBLANK(laps_times[[#This Row],[55]]),"DNF",CONCATENATE(RANK(rounds_cum_time[[#This Row],[55]],rounds_cum_time[55],1),"."))</f>
        <v>76.</v>
      </c>
      <c r="BM80" s="11" t="str">
        <f>IF(ISBLANK(laps_times[[#This Row],[56]]),"DNF",CONCATENATE(RANK(rounds_cum_time[[#This Row],[56]],rounds_cum_time[56],1),"."))</f>
        <v>76.</v>
      </c>
      <c r="BN80" s="11" t="str">
        <f>IF(ISBLANK(laps_times[[#This Row],[57]]),"DNF",CONCATENATE(RANK(rounds_cum_time[[#This Row],[57]],rounds_cum_time[57],1),"."))</f>
        <v>76.</v>
      </c>
      <c r="BO80" s="11" t="str">
        <f>IF(ISBLANK(laps_times[[#This Row],[58]]),"DNF",CONCATENATE(RANK(rounds_cum_time[[#This Row],[58]],rounds_cum_time[58],1),"."))</f>
        <v>76.</v>
      </c>
      <c r="BP80" s="11" t="str">
        <f>IF(ISBLANK(laps_times[[#This Row],[59]]),"DNF",CONCATENATE(RANK(rounds_cum_time[[#This Row],[59]],rounds_cum_time[59],1),"."))</f>
        <v>76.</v>
      </c>
      <c r="BQ80" s="11" t="str">
        <f>IF(ISBLANK(laps_times[[#This Row],[60]]),"DNF",CONCATENATE(RANK(rounds_cum_time[[#This Row],[60]],rounds_cum_time[60],1),"."))</f>
        <v>76.</v>
      </c>
      <c r="BR80" s="11" t="str">
        <f>IF(ISBLANK(laps_times[[#This Row],[61]]),"DNF",CONCATENATE(RANK(rounds_cum_time[[#This Row],[61]],rounds_cum_time[61],1),"."))</f>
        <v>75.</v>
      </c>
      <c r="BS80" s="11" t="str">
        <f>IF(ISBLANK(laps_times[[#This Row],[62]]),"DNF",CONCATENATE(RANK(rounds_cum_time[[#This Row],[62]],rounds_cum_time[62],1),"."))</f>
        <v>75.</v>
      </c>
      <c r="BT80" s="11" t="str">
        <f>IF(ISBLANK(laps_times[[#This Row],[63]]),"DNF",CONCATENATE(RANK(rounds_cum_time[[#This Row],[63]],rounds_cum_time[63],1),"."))</f>
        <v>75.</v>
      </c>
    </row>
    <row r="81" spans="2:72" x14ac:dyDescent="0.2">
      <c r="B81" s="5">
        <v>76</v>
      </c>
      <c r="C81" s="20">
        <v>105</v>
      </c>
      <c r="D81" s="1" t="s">
        <v>137</v>
      </c>
      <c r="E81" s="3">
        <v>1953</v>
      </c>
      <c r="F81" s="3" t="s">
        <v>64</v>
      </c>
      <c r="G81" s="3">
        <v>5</v>
      </c>
      <c r="H81" s="1" t="s">
        <v>138</v>
      </c>
      <c r="I81" s="7">
        <v>0.16700092592592594</v>
      </c>
      <c r="J81" s="11" t="str">
        <f>IF(ISBLANK(laps_times[[#This Row],[1]]),"DNF",CONCATENATE(RANK(rounds_cum_time[[#This Row],[1]],rounds_cum_time[1],1),"."))</f>
        <v>71.</v>
      </c>
      <c r="K81" s="11" t="str">
        <f>IF(ISBLANK(laps_times[[#This Row],[2]]),"DNF",CONCATENATE(RANK(rounds_cum_time[[#This Row],[2]],rounds_cum_time[2],1),"."))</f>
        <v>68.</v>
      </c>
      <c r="L81" s="11" t="str">
        <f>IF(ISBLANK(laps_times[[#This Row],[3]]),"DNF",CONCATENATE(RANK(rounds_cum_time[[#This Row],[3]],rounds_cum_time[3],1),"."))</f>
        <v>62.</v>
      </c>
      <c r="M81" s="11" t="str">
        <f>IF(ISBLANK(laps_times[[#This Row],[4]]),"DNF",CONCATENATE(RANK(rounds_cum_time[[#This Row],[4]],rounds_cum_time[4],1),"."))</f>
        <v>62.</v>
      </c>
      <c r="N81" s="11" t="str">
        <f>IF(ISBLANK(laps_times[[#This Row],[5]]),"DNF",CONCATENATE(RANK(rounds_cum_time[[#This Row],[5]],rounds_cum_time[5],1),"."))</f>
        <v>61.</v>
      </c>
      <c r="O81" s="11" t="str">
        <f>IF(ISBLANK(laps_times[[#This Row],[6]]),"DNF",CONCATENATE(RANK(rounds_cum_time[[#This Row],[6]],rounds_cum_time[6],1),"."))</f>
        <v>60.</v>
      </c>
      <c r="P81" s="11" t="str">
        <f>IF(ISBLANK(laps_times[[#This Row],[7]]),"DNF",CONCATENATE(RANK(rounds_cum_time[[#This Row],[7]],rounds_cum_time[7],1),"."))</f>
        <v>59.</v>
      </c>
      <c r="Q81" s="11" t="str">
        <f>IF(ISBLANK(laps_times[[#This Row],[8]]),"DNF",CONCATENATE(RANK(rounds_cum_time[[#This Row],[8]],rounds_cum_time[8],1),"."))</f>
        <v>59.</v>
      </c>
      <c r="R81" s="11" t="str">
        <f>IF(ISBLANK(laps_times[[#This Row],[9]]),"DNF",CONCATENATE(RANK(rounds_cum_time[[#This Row],[9]],rounds_cum_time[9],1),"."))</f>
        <v>60.</v>
      </c>
      <c r="S81" s="11" t="str">
        <f>IF(ISBLANK(laps_times[[#This Row],[10]]),"DNF",CONCATENATE(RANK(rounds_cum_time[[#This Row],[10]],rounds_cum_time[10],1),"."))</f>
        <v>61.</v>
      </c>
      <c r="T81" s="11" t="str">
        <f>IF(ISBLANK(laps_times[[#This Row],[11]]),"DNF",CONCATENATE(RANK(rounds_cum_time[[#This Row],[11]],rounds_cum_time[11],1),"."))</f>
        <v>61.</v>
      </c>
      <c r="U81" s="11" t="str">
        <f>IF(ISBLANK(laps_times[[#This Row],[12]]),"DNF",CONCATENATE(RANK(rounds_cum_time[[#This Row],[12]],rounds_cum_time[12],1),"."))</f>
        <v>61.</v>
      </c>
      <c r="V81" s="11" t="str">
        <f>IF(ISBLANK(laps_times[[#This Row],[13]]),"DNF",CONCATENATE(RANK(rounds_cum_time[[#This Row],[13]],rounds_cum_time[13],1),"."))</f>
        <v>61.</v>
      </c>
      <c r="W81" s="11" t="str">
        <f>IF(ISBLANK(laps_times[[#This Row],[14]]),"DNF",CONCATENATE(RANK(rounds_cum_time[[#This Row],[14]],rounds_cum_time[14],1),"."))</f>
        <v>63.</v>
      </c>
      <c r="X81" s="11" t="str">
        <f>IF(ISBLANK(laps_times[[#This Row],[15]]),"DNF",CONCATENATE(RANK(rounds_cum_time[[#This Row],[15]],rounds_cum_time[15],1),"."))</f>
        <v>64.</v>
      </c>
      <c r="Y81" s="11" t="str">
        <f>IF(ISBLANK(laps_times[[#This Row],[16]]),"DNF",CONCATENATE(RANK(rounds_cum_time[[#This Row],[16]],rounds_cum_time[16],1),"."))</f>
        <v>64.</v>
      </c>
      <c r="Z81" s="11" t="str">
        <f>IF(ISBLANK(laps_times[[#This Row],[17]]),"DNF",CONCATENATE(RANK(rounds_cum_time[[#This Row],[17]],rounds_cum_time[17],1),"."))</f>
        <v>65.</v>
      </c>
      <c r="AA81" s="11" t="str">
        <f>IF(ISBLANK(laps_times[[#This Row],[18]]),"DNF",CONCATENATE(RANK(rounds_cum_time[[#This Row],[18]],rounds_cum_time[18],1),"."))</f>
        <v>65.</v>
      </c>
      <c r="AB81" s="11" t="str">
        <f>IF(ISBLANK(laps_times[[#This Row],[19]]),"DNF",CONCATENATE(RANK(rounds_cum_time[[#This Row],[19]],rounds_cum_time[19],1),"."))</f>
        <v>69.</v>
      </c>
      <c r="AC81" s="11" t="str">
        <f>IF(ISBLANK(laps_times[[#This Row],[20]]),"DNF",CONCATENATE(RANK(rounds_cum_time[[#This Row],[20]],rounds_cum_time[20],1),"."))</f>
        <v>70.</v>
      </c>
      <c r="AD81" s="11" t="str">
        <f>IF(ISBLANK(laps_times[[#This Row],[21]]),"DNF",CONCATENATE(RANK(rounds_cum_time[[#This Row],[21]],rounds_cum_time[21],1),"."))</f>
        <v>71.</v>
      </c>
      <c r="AE81" s="11" t="str">
        <f>IF(ISBLANK(laps_times[[#This Row],[22]]),"DNF",CONCATENATE(RANK(rounds_cum_time[[#This Row],[22]],rounds_cum_time[22],1),"."))</f>
        <v>72.</v>
      </c>
      <c r="AF81" s="11" t="str">
        <f>IF(ISBLANK(laps_times[[#This Row],[23]]),"DNF",CONCATENATE(RANK(rounds_cum_time[[#This Row],[23]],rounds_cum_time[23],1),"."))</f>
        <v>72.</v>
      </c>
      <c r="AG81" s="11" t="str">
        <f>IF(ISBLANK(laps_times[[#This Row],[24]]),"DNF",CONCATENATE(RANK(rounds_cum_time[[#This Row],[24]],rounds_cum_time[24],1),"."))</f>
        <v>72.</v>
      </c>
      <c r="AH81" s="11" t="str">
        <f>IF(ISBLANK(laps_times[[#This Row],[25]]),"DNF",CONCATENATE(RANK(rounds_cum_time[[#This Row],[25]],rounds_cum_time[25],1),"."))</f>
        <v>72.</v>
      </c>
      <c r="AI81" s="11" t="str">
        <f>IF(ISBLANK(laps_times[[#This Row],[26]]),"DNF",CONCATENATE(RANK(rounds_cum_time[[#This Row],[26]],rounds_cum_time[26],1),"."))</f>
        <v>73.</v>
      </c>
      <c r="AJ81" s="11" t="str">
        <f>IF(ISBLANK(laps_times[[#This Row],[27]]),"DNF",CONCATENATE(RANK(rounds_cum_time[[#This Row],[27]],rounds_cum_time[27],1),"."))</f>
        <v>73.</v>
      </c>
      <c r="AK81" s="11" t="str">
        <f>IF(ISBLANK(laps_times[[#This Row],[28]]),"DNF",CONCATENATE(RANK(rounds_cum_time[[#This Row],[28]],rounds_cum_time[28],1),"."))</f>
        <v>73.</v>
      </c>
      <c r="AL81" s="11" t="str">
        <f>IF(ISBLANK(laps_times[[#This Row],[29]]),"DNF",CONCATENATE(RANK(rounds_cum_time[[#This Row],[29]],rounds_cum_time[29],1),"."))</f>
        <v>73.</v>
      </c>
      <c r="AM81" s="11" t="str">
        <f>IF(ISBLANK(laps_times[[#This Row],[30]]),"DNF",CONCATENATE(RANK(rounds_cum_time[[#This Row],[30]],rounds_cum_time[30],1),"."))</f>
        <v>74.</v>
      </c>
      <c r="AN81" s="11" t="str">
        <f>IF(ISBLANK(laps_times[[#This Row],[31]]),"DNF",CONCATENATE(RANK(rounds_cum_time[[#This Row],[31]],rounds_cum_time[31],1),"."))</f>
        <v>74.</v>
      </c>
      <c r="AO81" s="11" t="str">
        <f>IF(ISBLANK(laps_times[[#This Row],[32]]),"DNF",CONCATENATE(RANK(rounds_cum_time[[#This Row],[32]],rounds_cum_time[32],1),"."))</f>
        <v>74.</v>
      </c>
      <c r="AP81" s="11" t="str">
        <f>IF(ISBLANK(laps_times[[#This Row],[33]]),"DNF",CONCATENATE(RANK(rounds_cum_time[[#This Row],[33]],rounds_cum_time[33],1),"."))</f>
        <v>75.</v>
      </c>
      <c r="AQ81" s="11" t="str">
        <f>IF(ISBLANK(laps_times[[#This Row],[34]]),"DNF",CONCATENATE(RANK(rounds_cum_time[[#This Row],[34]],rounds_cum_time[34],1),"."))</f>
        <v>75.</v>
      </c>
      <c r="AR81" s="11" t="str">
        <f>IF(ISBLANK(laps_times[[#This Row],[35]]),"DNF",CONCATENATE(RANK(rounds_cum_time[[#This Row],[35]],rounds_cum_time[35],1),"."))</f>
        <v>76.</v>
      </c>
      <c r="AS81" s="11" t="str">
        <f>IF(ISBLANK(laps_times[[#This Row],[36]]),"DNF",CONCATENATE(RANK(rounds_cum_time[[#This Row],[36]],rounds_cum_time[36],1),"."))</f>
        <v>76.</v>
      </c>
      <c r="AT81" s="11" t="str">
        <f>IF(ISBLANK(laps_times[[#This Row],[37]]),"DNF",CONCATENATE(RANK(rounds_cum_time[[#This Row],[37]],rounds_cum_time[37],1),"."))</f>
        <v>76.</v>
      </c>
      <c r="AU81" s="11" t="str">
        <f>IF(ISBLANK(laps_times[[#This Row],[38]]),"DNF",CONCATENATE(RANK(rounds_cum_time[[#This Row],[38]],rounds_cum_time[38],1),"."))</f>
        <v>76.</v>
      </c>
      <c r="AV81" s="11" t="str">
        <f>IF(ISBLANK(laps_times[[#This Row],[39]]),"DNF",CONCATENATE(RANK(rounds_cum_time[[#This Row],[39]],rounds_cum_time[39],1),"."))</f>
        <v>76.</v>
      </c>
      <c r="AW81" s="11" t="str">
        <f>IF(ISBLANK(laps_times[[#This Row],[40]]),"DNF",CONCATENATE(RANK(rounds_cum_time[[#This Row],[40]],rounds_cum_time[40],1),"."))</f>
        <v>76.</v>
      </c>
      <c r="AX81" s="11" t="str">
        <f>IF(ISBLANK(laps_times[[#This Row],[41]]),"DNF",CONCATENATE(RANK(rounds_cum_time[[#This Row],[41]],rounds_cum_time[41],1),"."))</f>
        <v>76.</v>
      </c>
      <c r="AY81" s="11" t="str">
        <f>IF(ISBLANK(laps_times[[#This Row],[42]]),"DNF",CONCATENATE(RANK(rounds_cum_time[[#This Row],[42]],rounds_cum_time[42],1),"."))</f>
        <v>77.</v>
      </c>
      <c r="AZ81" s="11" t="str">
        <f>IF(ISBLANK(laps_times[[#This Row],[43]]),"DNF",CONCATENATE(RANK(rounds_cum_time[[#This Row],[43]],rounds_cum_time[43],1),"."))</f>
        <v>77.</v>
      </c>
      <c r="BA81" s="11" t="str">
        <f>IF(ISBLANK(laps_times[[#This Row],[44]]),"DNF",CONCATENATE(RANK(rounds_cum_time[[#This Row],[44]],rounds_cum_time[44],1),"."))</f>
        <v>78.</v>
      </c>
      <c r="BB81" s="11" t="str">
        <f>IF(ISBLANK(laps_times[[#This Row],[45]]),"DNF",CONCATENATE(RANK(rounds_cum_time[[#This Row],[45]],rounds_cum_time[45],1),"."))</f>
        <v>78.</v>
      </c>
      <c r="BC81" s="11" t="str">
        <f>IF(ISBLANK(laps_times[[#This Row],[46]]),"DNF",CONCATENATE(RANK(rounds_cum_time[[#This Row],[46]],rounds_cum_time[46],1),"."))</f>
        <v>78.</v>
      </c>
      <c r="BD81" s="11" t="str">
        <f>IF(ISBLANK(laps_times[[#This Row],[47]]),"DNF",CONCATENATE(RANK(rounds_cum_time[[#This Row],[47]],rounds_cum_time[47],1),"."))</f>
        <v>78.</v>
      </c>
      <c r="BE81" s="11" t="str">
        <f>IF(ISBLANK(laps_times[[#This Row],[48]]),"DNF",CONCATENATE(RANK(rounds_cum_time[[#This Row],[48]],rounds_cum_time[48],1),"."))</f>
        <v>78.</v>
      </c>
      <c r="BF81" s="11" t="str">
        <f>IF(ISBLANK(laps_times[[#This Row],[49]]),"DNF",CONCATENATE(RANK(rounds_cum_time[[#This Row],[49]],rounds_cum_time[49],1),"."))</f>
        <v>77.</v>
      </c>
      <c r="BG81" s="11" t="str">
        <f>IF(ISBLANK(laps_times[[#This Row],[50]]),"DNF",CONCATENATE(RANK(rounds_cum_time[[#This Row],[50]],rounds_cum_time[50],1),"."))</f>
        <v>77.</v>
      </c>
      <c r="BH81" s="11" t="str">
        <f>IF(ISBLANK(laps_times[[#This Row],[51]]),"DNF",CONCATENATE(RANK(rounds_cum_time[[#This Row],[51]],rounds_cum_time[51],1),"."))</f>
        <v>77.</v>
      </c>
      <c r="BI81" s="11" t="str">
        <f>IF(ISBLANK(laps_times[[#This Row],[52]]),"DNF",CONCATENATE(RANK(rounds_cum_time[[#This Row],[52]],rounds_cum_time[52],1),"."))</f>
        <v>77.</v>
      </c>
      <c r="BJ81" s="11" t="str">
        <f>IF(ISBLANK(laps_times[[#This Row],[53]]),"DNF",CONCATENATE(RANK(rounds_cum_time[[#This Row],[53]],rounds_cum_time[53],1),"."))</f>
        <v>77.</v>
      </c>
      <c r="BK81" s="11" t="str">
        <f>IF(ISBLANK(laps_times[[#This Row],[54]]),"DNF",CONCATENATE(RANK(rounds_cum_time[[#This Row],[54]],rounds_cum_time[54],1),"."))</f>
        <v>77.</v>
      </c>
      <c r="BL81" s="11" t="str">
        <f>IF(ISBLANK(laps_times[[#This Row],[55]]),"DNF",CONCATENATE(RANK(rounds_cum_time[[#This Row],[55]],rounds_cum_time[55],1),"."))</f>
        <v>77.</v>
      </c>
      <c r="BM81" s="11" t="str">
        <f>IF(ISBLANK(laps_times[[#This Row],[56]]),"DNF",CONCATENATE(RANK(rounds_cum_time[[#This Row],[56]],rounds_cum_time[56],1),"."))</f>
        <v>77.</v>
      </c>
      <c r="BN81" s="11" t="str">
        <f>IF(ISBLANK(laps_times[[#This Row],[57]]),"DNF",CONCATENATE(RANK(rounds_cum_time[[#This Row],[57]],rounds_cum_time[57],1),"."))</f>
        <v>77.</v>
      </c>
      <c r="BO81" s="11" t="str">
        <f>IF(ISBLANK(laps_times[[#This Row],[58]]),"DNF",CONCATENATE(RANK(rounds_cum_time[[#This Row],[58]],rounds_cum_time[58],1),"."))</f>
        <v>77.</v>
      </c>
      <c r="BP81" s="11" t="str">
        <f>IF(ISBLANK(laps_times[[#This Row],[59]]),"DNF",CONCATENATE(RANK(rounds_cum_time[[#This Row],[59]],rounds_cum_time[59],1),"."))</f>
        <v>77.</v>
      </c>
      <c r="BQ81" s="11" t="str">
        <f>IF(ISBLANK(laps_times[[#This Row],[60]]),"DNF",CONCATENATE(RANK(rounds_cum_time[[#This Row],[60]],rounds_cum_time[60],1),"."))</f>
        <v>77.</v>
      </c>
      <c r="BR81" s="11" t="str">
        <f>IF(ISBLANK(laps_times[[#This Row],[61]]),"DNF",CONCATENATE(RANK(rounds_cum_time[[#This Row],[61]],rounds_cum_time[61],1),"."))</f>
        <v>76.</v>
      </c>
      <c r="BS81" s="11" t="str">
        <f>IF(ISBLANK(laps_times[[#This Row],[62]]),"DNF",CONCATENATE(RANK(rounds_cum_time[[#This Row],[62]],rounds_cum_time[62],1),"."))</f>
        <v>76.</v>
      </c>
      <c r="BT81" s="11" t="str">
        <f>IF(ISBLANK(laps_times[[#This Row],[63]]),"DNF",CONCATENATE(RANK(rounds_cum_time[[#This Row],[63]],rounds_cum_time[63],1),"."))</f>
        <v>76.</v>
      </c>
    </row>
    <row r="82" spans="2:72" x14ac:dyDescent="0.2">
      <c r="B82" s="5">
        <v>77</v>
      </c>
      <c r="C82" s="20">
        <v>121</v>
      </c>
      <c r="D82" s="1" t="s">
        <v>139</v>
      </c>
      <c r="E82" s="3">
        <v>1965</v>
      </c>
      <c r="F82" s="3" t="s">
        <v>46</v>
      </c>
      <c r="G82" s="3">
        <v>5</v>
      </c>
      <c r="H82" s="1" t="s">
        <v>140</v>
      </c>
      <c r="I82" s="7">
        <v>0.16852847222222223</v>
      </c>
      <c r="J82" s="11" t="str">
        <f>IF(ISBLANK(laps_times[[#This Row],[1]]),"DNF",CONCATENATE(RANK(rounds_cum_time[[#This Row],[1]],rounds_cum_time[1],1),"."))</f>
        <v>77.</v>
      </c>
      <c r="K82" s="11" t="str">
        <f>IF(ISBLANK(laps_times[[#This Row],[2]]),"DNF",CONCATENATE(RANK(rounds_cum_time[[#This Row],[2]],rounds_cum_time[2],1),"."))</f>
        <v>75.</v>
      </c>
      <c r="L82" s="11" t="str">
        <f>IF(ISBLANK(laps_times[[#This Row],[3]]),"DNF",CONCATENATE(RANK(rounds_cum_time[[#This Row],[3]],rounds_cum_time[3],1),"."))</f>
        <v>75.</v>
      </c>
      <c r="M82" s="11" t="str">
        <f>IF(ISBLANK(laps_times[[#This Row],[4]]),"DNF",CONCATENATE(RANK(rounds_cum_time[[#This Row],[4]],rounds_cum_time[4],1),"."))</f>
        <v>80.</v>
      </c>
      <c r="N82" s="11" t="str">
        <f>IF(ISBLANK(laps_times[[#This Row],[5]]),"DNF",CONCATENATE(RANK(rounds_cum_time[[#This Row],[5]],rounds_cum_time[5],1),"."))</f>
        <v>82.</v>
      </c>
      <c r="O82" s="11" t="str">
        <f>IF(ISBLANK(laps_times[[#This Row],[6]]),"DNF",CONCATENATE(RANK(rounds_cum_time[[#This Row],[6]],rounds_cum_time[6],1),"."))</f>
        <v>82.</v>
      </c>
      <c r="P82" s="11" t="str">
        <f>IF(ISBLANK(laps_times[[#This Row],[7]]),"DNF",CONCATENATE(RANK(rounds_cum_time[[#This Row],[7]],rounds_cum_time[7],1),"."))</f>
        <v>85.</v>
      </c>
      <c r="Q82" s="11" t="str">
        <f>IF(ISBLANK(laps_times[[#This Row],[8]]),"DNF",CONCATENATE(RANK(rounds_cum_time[[#This Row],[8]],rounds_cum_time[8],1),"."))</f>
        <v>85.</v>
      </c>
      <c r="R82" s="11" t="str">
        <f>IF(ISBLANK(laps_times[[#This Row],[9]]),"DNF",CONCATENATE(RANK(rounds_cum_time[[#This Row],[9]],rounds_cum_time[9],1),"."))</f>
        <v>86.</v>
      </c>
      <c r="S82" s="11" t="str">
        <f>IF(ISBLANK(laps_times[[#This Row],[10]]),"DNF",CONCATENATE(RANK(rounds_cum_time[[#This Row],[10]],rounds_cum_time[10],1),"."))</f>
        <v>86.</v>
      </c>
      <c r="T82" s="11" t="str">
        <f>IF(ISBLANK(laps_times[[#This Row],[11]]),"DNF",CONCATENATE(RANK(rounds_cum_time[[#This Row],[11]],rounds_cum_time[11],1),"."))</f>
        <v>87.</v>
      </c>
      <c r="U82" s="11" t="str">
        <f>IF(ISBLANK(laps_times[[#This Row],[12]]),"DNF",CONCATENATE(RANK(rounds_cum_time[[#This Row],[12]],rounds_cum_time[12],1),"."))</f>
        <v>89.</v>
      </c>
      <c r="V82" s="11" t="str">
        <f>IF(ISBLANK(laps_times[[#This Row],[13]]),"DNF",CONCATENATE(RANK(rounds_cum_time[[#This Row],[13]],rounds_cum_time[13],1),"."))</f>
        <v>89.</v>
      </c>
      <c r="W82" s="11" t="str">
        <f>IF(ISBLANK(laps_times[[#This Row],[14]]),"DNF",CONCATENATE(RANK(rounds_cum_time[[#This Row],[14]],rounds_cum_time[14],1),"."))</f>
        <v>90.</v>
      </c>
      <c r="X82" s="11" t="str">
        <f>IF(ISBLANK(laps_times[[#This Row],[15]]),"DNF",CONCATENATE(RANK(rounds_cum_time[[#This Row],[15]],rounds_cum_time[15],1),"."))</f>
        <v>90.</v>
      </c>
      <c r="Y82" s="11" t="str">
        <f>IF(ISBLANK(laps_times[[#This Row],[16]]),"DNF",CONCATENATE(RANK(rounds_cum_time[[#This Row],[16]],rounds_cum_time[16],1),"."))</f>
        <v>90.</v>
      </c>
      <c r="Z82" s="11" t="str">
        <f>IF(ISBLANK(laps_times[[#This Row],[17]]),"DNF",CONCATENATE(RANK(rounds_cum_time[[#This Row],[17]],rounds_cum_time[17],1),"."))</f>
        <v>91.</v>
      </c>
      <c r="AA82" s="11" t="str">
        <f>IF(ISBLANK(laps_times[[#This Row],[18]]),"DNF",CONCATENATE(RANK(rounds_cum_time[[#This Row],[18]],rounds_cum_time[18],1),"."))</f>
        <v>91.</v>
      </c>
      <c r="AB82" s="11" t="str">
        <f>IF(ISBLANK(laps_times[[#This Row],[19]]),"DNF",CONCATENATE(RANK(rounds_cum_time[[#This Row],[19]],rounds_cum_time[19],1),"."))</f>
        <v>90.</v>
      </c>
      <c r="AC82" s="11" t="str">
        <f>IF(ISBLANK(laps_times[[#This Row],[20]]),"DNF",CONCATENATE(RANK(rounds_cum_time[[#This Row],[20]],rounds_cum_time[20],1),"."))</f>
        <v>90.</v>
      </c>
      <c r="AD82" s="11" t="str">
        <f>IF(ISBLANK(laps_times[[#This Row],[21]]),"DNF",CONCATENATE(RANK(rounds_cum_time[[#This Row],[21]],rounds_cum_time[21],1),"."))</f>
        <v>89.</v>
      </c>
      <c r="AE82" s="11" t="str">
        <f>IF(ISBLANK(laps_times[[#This Row],[22]]),"DNF",CONCATENATE(RANK(rounds_cum_time[[#This Row],[22]],rounds_cum_time[22],1),"."))</f>
        <v>90.</v>
      </c>
      <c r="AF82" s="11" t="str">
        <f>IF(ISBLANK(laps_times[[#This Row],[23]]),"DNF",CONCATENATE(RANK(rounds_cum_time[[#This Row],[23]],rounds_cum_time[23],1),"."))</f>
        <v>91.</v>
      </c>
      <c r="AG82" s="11" t="str">
        <f>IF(ISBLANK(laps_times[[#This Row],[24]]),"DNF",CONCATENATE(RANK(rounds_cum_time[[#This Row],[24]],rounds_cum_time[24],1),"."))</f>
        <v>91.</v>
      </c>
      <c r="AH82" s="11" t="str">
        <f>IF(ISBLANK(laps_times[[#This Row],[25]]),"DNF",CONCATENATE(RANK(rounds_cum_time[[#This Row],[25]],rounds_cum_time[25],1),"."))</f>
        <v>92.</v>
      </c>
      <c r="AI82" s="11" t="str">
        <f>IF(ISBLANK(laps_times[[#This Row],[26]]),"DNF",CONCATENATE(RANK(rounds_cum_time[[#This Row],[26]],rounds_cum_time[26],1),"."))</f>
        <v>92.</v>
      </c>
      <c r="AJ82" s="11" t="str">
        <f>IF(ISBLANK(laps_times[[#This Row],[27]]),"DNF",CONCATENATE(RANK(rounds_cum_time[[#This Row],[27]],rounds_cum_time[27],1),"."))</f>
        <v>91.</v>
      </c>
      <c r="AK82" s="11" t="str">
        <f>IF(ISBLANK(laps_times[[#This Row],[28]]),"DNF",CONCATENATE(RANK(rounds_cum_time[[#This Row],[28]],rounds_cum_time[28],1),"."))</f>
        <v>91.</v>
      </c>
      <c r="AL82" s="11" t="str">
        <f>IF(ISBLANK(laps_times[[#This Row],[29]]),"DNF",CONCATENATE(RANK(rounds_cum_time[[#This Row],[29]],rounds_cum_time[29],1),"."))</f>
        <v>90.</v>
      </c>
      <c r="AM82" s="11" t="str">
        <f>IF(ISBLANK(laps_times[[#This Row],[30]]),"DNF",CONCATENATE(RANK(rounds_cum_time[[#This Row],[30]],rounds_cum_time[30],1),"."))</f>
        <v>90.</v>
      </c>
      <c r="AN82" s="11" t="str">
        <f>IF(ISBLANK(laps_times[[#This Row],[31]]),"DNF",CONCATENATE(RANK(rounds_cum_time[[#This Row],[31]],rounds_cum_time[31],1),"."))</f>
        <v>90.</v>
      </c>
      <c r="AO82" s="11" t="str">
        <f>IF(ISBLANK(laps_times[[#This Row],[32]]),"DNF",CONCATENATE(RANK(rounds_cum_time[[#This Row],[32]],rounds_cum_time[32],1),"."))</f>
        <v>90.</v>
      </c>
      <c r="AP82" s="11" t="str">
        <f>IF(ISBLANK(laps_times[[#This Row],[33]]),"DNF",CONCATENATE(RANK(rounds_cum_time[[#This Row],[33]],rounds_cum_time[33],1),"."))</f>
        <v>89.</v>
      </c>
      <c r="AQ82" s="11" t="str">
        <f>IF(ISBLANK(laps_times[[#This Row],[34]]),"DNF",CONCATENATE(RANK(rounds_cum_time[[#This Row],[34]],rounds_cum_time[34],1),"."))</f>
        <v>88.</v>
      </c>
      <c r="AR82" s="11" t="str">
        <f>IF(ISBLANK(laps_times[[#This Row],[35]]),"DNF",CONCATENATE(RANK(rounds_cum_time[[#This Row],[35]],rounds_cum_time[35],1),"."))</f>
        <v>88.</v>
      </c>
      <c r="AS82" s="11" t="str">
        <f>IF(ISBLANK(laps_times[[#This Row],[36]]),"DNF",CONCATENATE(RANK(rounds_cum_time[[#This Row],[36]],rounds_cum_time[36],1),"."))</f>
        <v>87.</v>
      </c>
      <c r="AT82" s="11" t="str">
        <f>IF(ISBLANK(laps_times[[#This Row],[37]]),"DNF",CONCATENATE(RANK(rounds_cum_time[[#This Row],[37]],rounds_cum_time[37],1),"."))</f>
        <v>87.</v>
      </c>
      <c r="AU82" s="11" t="str">
        <f>IF(ISBLANK(laps_times[[#This Row],[38]]),"DNF",CONCATENATE(RANK(rounds_cum_time[[#This Row],[38]],rounds_cum_time[38],1),"."))</f>
        <v>85.</v>
      </c>
      <c r="AV82" s="11" t="str">
        <f>IF(ISBLANK(laps_times[[#This Row],[39]]),"DNF",CONCATENATE(RANK(rounds_cum_time[[#This Row],[39]],rounds_cum_time[39],1),"."))</f>
        <v>85.</v>
      </c>
      <c r="AW82" s="11" t="str">
        <f>IF(ISBLANK(laps_times[[#This Row],[40]]),"DNF",CONCATENATE(RANK(rounds_cum_time[[#This Row],[40]],rounds_cum_time[40],1),"."))</f>
        <v>84.</v>
      </c>
      <c r="AX82" s="11" t="str">
        <f>IF(ISBLANK(laps_times[[#This Row],[41]]),"DNF",CONCATENATE(RANK(rounds_cum_time[[#This Row],[41]],rounds_cum_time[41],1),"."))</f>
        <v>82.</v>
      </c>
      <c r="AY82" s="11" t="str">
        <f>IF(ISBLANK(laps_times[[#This Row],[42]]),"DNF",CONCATENATE(RANK(rounds_cum_time[[#This Row],[42]],rounds_cum_time[42],1),"."))</f>
        <v>82.</v>
      </c>
      <c r="AZ82" s="11" t="str">
        <f>IF(ISBLANK(laps_times[[#This Row],[43]]),"DNF",CONCATENATE(RANK(rounds_cum_time[[#This Row],[43]],rounds_cum_time[43],1),"."))</f>
        <v>81.</v>
      </c>
      <c r="BA82" s="11" t="str">
        <f>IF(ISBLANK(laps_times[[#This Row],[44]]),"DNF",CONCATENATE(RANK(rounds_cum_time[[#This Row],[44]],rounds_cum_time[44],1),"."))</f>
        <v>80.</v>
      </c>
      <c r="BB82" s="11" t="str">
        <f>IF(ISBLANK(laps_times[[#This Row],[45]]),"DNF",CONCATENATE(RANK(rounds_cum_time[[#This Row],[45]],rounds_cum_time[45],1),"."))</f>
        <v>80.</v>
      </c>
      <c r="BC82" s="11" t="str">
        <f>IF(ISBLANK(laps_times[[#This Row],[46]]),"DNF",CONCATENATE(RANK(rounds_cum_time[[#This Row],[46]],rounds_cum_time[46],1),"."))</f>
        <v>80.</v>
      </c>
      <c r="BD82" s="11" t="str">
        <f>IF(ISBLANK(laps_times[[#This Row],[47]]),"DNF",CONCATENATE(RANK(rounds_cum_time[[#This Row],[47]],rounds_cum_time[47],1),"."))</f>
        <v>80.</v>
      </c>
      <c r="BE82" s="11" t="str">
        <f>IF(ISBLANK(laps_times[[#This Row],[48]]),"DNF",CONCATENATE(RANK(rounds_cum_time[[#This Row],[48]],rounds_cum_time[48],1),"."))</f>
        <v>80.</v>
      </c>
      <c r="BF82" s="11" t="str">
        <f>IF(ISBLANK(laps_times[[#This Row],[49]]),"DNF",CONCATENATE(RANK(rounds_cum_time[[#This Row],[49]],rounds_cum_time[49],1),"."))</f>
        <v>80.</v>
      </c>
      <c r="BG82" s="11" t="str">
        <f>IF(ISBLANK(laps_times[[#This Row],[50]]),"DNF",CONCATENATE(RANK(rounds_cum_time[[#This Row],[50]],rounds_cum_time[50],1),"."))</f>
        <v>80.</v>
      </c>
      <c r="BH82" s="11" t="str">
        <f>IF(ISBLANK(laps_times[[#This Row],[51]]),"DNF",CONCATENATE(RANK(rounds_cum_time[[#This Row],[51]],rounds_cum_time[51],1),"."))</f>
        <v>78.</v>
      </c>
      <c r="BI82" s="11" t="str">
        <f>IF(ISBLANK(laps_times[[#This Row],[52]]),"DNF",CONCATENATE(RANK(rounds_cum_time[[#This Row],[52]],rounds_cum_time[52],1),"."))</f>
        <v>78.</v>
      </c>
      <c r="BJ82" s="11" t="str">
        <f>IF(ISBLANK(laps_times[[#This Row],[53]]),"DNF",CONCATENATE(RANK(rounds_cum_time[[#This Row],[53]],rounds_cum_time[53],1),"."))</f>
        <v>78.</v>
      </c>
      <c r="BK82" s="11" t="str">
        <f>IF(ISBLANK(laps_times[[#This Row],[54]]),"DNF",CONCATENATE(RANK(rounds_cum_time[[#This Row],[54]],rounds_cum_time[54],1),"."))</f>
        <v>78.</v>
      </c>
      <c r="BL82" s="11" t="str">
        <f>IF(ISBLANK(laps_times[[#This Row],[55]]),"DNF",CONCATENATE(RANK(rounds_cum_time[[#This Row],[55]],rounds_cum_time[55],1),"."))</f>
        <v>78.</v>
      </c>
      <c r="BM82" s="11" t="str">
        <f>IF(ISBLANK(laps_times[[#This Row],[56]]),"DNF",CONCATENATE(RANK(rounds_cum_time[[#This Row],[56]],rounds_cum_time[56],1),"."))</f>
        <v>78.</v>
      </c>
      <c r="BN82" s="11" t="str">
        <f>IF(ISBLANK(laps_times[[#This Row],[57]]),"DNF",CONCATENATE(RANK(rounds_cum_time[[#This Row],[57]],rounds_cum_time[57],1),"."))</f>
        <v>78.</v>
      </c>
      <c r="BO82" s="11" t="str">
        <f>IF(ISBLANK(laps_times[[#This Row],[58]]),"DNF",CONCATENATE(RANK(rounds_cum_time[[#This Row],[58]],rounds_cum_time[58],1),"."))</f>
        <v>78.</v>
      </c>
      <c r="BP82" s="11" t="str">
        <f>IF(ISBLANK(laps_times[[#This Row],[59]]),"DNF",CONCATENATE(RANK(rounds_cum_time[[#This Row],[59]],rounds_cum_time[59],1),"."))</f>
        <v>78.</v>
      </c>
      <c r="BQ82" s="11" t="str">
        <f>IF(ISBLANK(laps_times[[#This Row],[60]]),"DNF",CONCATENATE(RANK(rounds_cum_time[[#This Row],[60]],rounds_cum_time[60],1),"."))</f>
        <v>78.</v>
      </c>
      <c r="BR82" s="11" t="str">
        <f>IF(ISBLANK(laps_times[[#This Row],[61]]),"DNF",CONCATENATE(RANK(rounds_cum_time[[#This Row],[61]],rounds_cum_time[61],1),"."))</f>
        <v>77.</v>
      </c>
      <c r="BS82" s="11" t="str">
        <f>IF(ISBLANK(laps_times[[#This Row],[62]]),"DNF",CONCATENATE(RANK(rounds_cum_time[[#This Row],[62]],rounds_cum_time[62],1),"."))</f>
        <v>77.</v>
      </c>
      <c r="BT82" s="11" t="str">
        <f>IF(ISBLANK(laps_times[[#This Row],[63]]),"DNF",CONCATENATE(RANK(rounds_cum_time[[#This Row],[63]],rounds_cum_time[63],1),"."))</f>
        <v>77.</v>
      </c>
    </row>
    <row r="83" spans="2:72" x14ac:dyDescent="0.2">
      <c r="B83" s="5">
        <v>78</v>
      </c>
      <c r="C83" s="20">
        <v>61</v>
      </c>
      <c r="D83" s="1" t="s">
        <v>141</v>
      </c>
      <c r="E83" s="3">
        <v>1949</v>
      </c>
      <c r="F83" s="3" t="s">
        <v>64</v>
      </c>
      <c r="G83" s="3">
        <v>6</v>
      </c>
      <c r="H83" s="1" t="s">
        <v>142</v>
      </c>
      <c r="I83" s="7">
        <v>0.16939583333333333</v>
      </c>
      <c r="J83" s="11" t="str">
        <f>IF(ISBLANK(laps_times[[#This Row],[1]]),"DNF",CONCATENATE(RANK(rounds_cum_time[[#This Row],[1]],rounds_cum_time[1],1),"."))</f>
        <v>76.</v>
      </c>
      <c r="K83" s="11" t="str">
        <f>IF(ISBLANK(laps_times[[#This Row],[2]]),"DNF",CONCATENATE(RANK(rounds_cum_time[[#This Row],[2]],rounds_cum_time[2],1),"."))</f>
        <v>76.</v>
      </c>
      <c r="L83" s="11" t="str">
        <f>IF(ISBLANK(laps_times[[#This Row],[3]]),"DNF",CONCATENATE(RANK(rounds_cum_time[[#This Row],[3]],rounds_cum_time[3],1),"."))</f>
        <v>79.</v>
      </c>
      <c r="M83" s="11" t="str">
        <f>IF(ISBLANK(laps_times[[#This Row],[4]]),"DNF",CONCATENATE(RANK(rounds_cum_time[[#This Row],[4]],rounds_cum_time[4],1),"."))</f>
        <v>82.</v>
      </c>
      <c r="N83" s="11" t="str">
        <f>IF(ISBLANK(laps_times[[#This Row],[5]]),"DNF",CONCATENATE(RANK(rounds_cum_time[[#This Row],[5]],rounds_cum_time[5],1),"."))</f>
        <v>83.</v>
      </c>
      <c r="O83" s="11" t="str">
        <f>IF(ISBLANK(laps_times[[#This Row],[6]]),"DNF",CONCATENATE(RANK(rounds_cum_time[[#This Row],[6]],rounds_cum_time[6],1),"."))</f>
        <v>86.</v>
      </c>
      <c r="P83" s="11" t="str">
        <f>IF(ISBLANK(laps_times[[#This Row],[7]]),"DNF",CONCATENATE(RANK(rounds_cum_time[[#This Row],[7]],rounds_cum_time[7],1),"."))</f>
        <v>87.</v>
      </c>
      <c r="Q83" s="11" t="str">
        <f>IF(ISBLANK(laps_times[[#This Row],[8]]),"DNF",CONCATENATE(RANK(rounds_cum_time[[#This Row],[8]],rounds_cum_time[8],1),"."))</f>
        <v>87.</v>
      </c>
      <c r="R83" s="11" t="str">
        <f>IF(ISBLANK(laps_times[[#This Row],[9]]),"DNF",CONCATENATE(RANK(rounds_cum_time[[#This Row],[9]],rounds_cum_time[9],1),"."))</f>
        <v>87.</v>
      </c>
      <c r="S83" s="11" t="str">
        <f>IF(ISBLANK(laps_times[[#This Row],[10]]),"DNF",CONCATENATE(RANK(rounds_cum_time[[#This Row],[10]],rounds_cum_time[10],1),"."))</f>
        <v>85.</v>
      </c>
      <c r="T83" s="11" t="str">
        <f>IF(ISBLANK(laps_times[[#This Row],[11]]),"DNF",CONCATENATE(RANK(rounds_cum_time[[#This Row],[11]],rounds_cum_time[11],1),"."))</f>
        <v>85.</v>
      </c>
      <c r="U83" s="11" t="str">
        <f>IF(ISBLANK(laps_times[[#This Row],[12]]),"DNF",CONCATENATE(RANK(rounds_cum_time[[#This Row],[12]],rounds_cum_time[12],1),"."))</f>
        <v>86.</v>
      </c>
      <c r="V83" s="11" t="str">
        <f>IF(ISBLANK(laps_times[[#This Row],[13]]),"DNF",CONCATENATE(RANK(rounds_cum_time[[#This Row],[13]],rounds_cum_time[13],1),"."))</f>
        <v>86.</v>
      </c>
      <c r="W83" s="11" t="str">
        <f>IF(ISBLANK(laps_times[[#This Row],[14]]),"DNF",CONCATENATE(RANK(rounds_cum_time[[#This Row],[14]],rounds_cum_time[14],1),"."))</f>
        <v>86.</v>
      </c>
      <c r="X83" s="11" t="str">
        <f>IF(ISBLANK(laps_times[[#This Row],[15]]),"DNF",CONCATENATE(RANK(rounds_cum_time[[#This Row],[15]],rounds_cum_time[15],1),"."))</f>
        <v>88.</v>
      </c>
      <c r="Y83" s="11" t="str">
        <f>IF(ISBLANK(laps_times[[#This Row],[16]]),"DNF",CONCATENATE(RANK(rounds_cum_time[[#This Row],[16]],rounds_cum_time[16],1),"."))</f>
        <v>87.</v>
      </c>
      <c r="Z83" s="11" t="str">
        <f>IF(ISBLANK(laps_times[[#This Row],[17]]),"DNF",CONCATENATE(RANK(rounds_cum_time[[#This Row],[17]],rounds_cum_time[17],1),"."))</f>
        <v>87.</v>
      </c>
      <c r="AA83" s="11" t="str">
        <f>IF(ISBLANK(laps_times[[#This Row],[18]]),"DNF",CONCATENATE(RANK(rounds_cum_time[[#This Row],[18]],rounds_cum_time[18],1),"."))</f>
        <v>87.</v>
      </c>
      <c r="AB83" s="11" t="str">
        <f>IF(ISBLANK(laps_times[[#This Row],[19]]),"DNF",CONCATENATE(RANK(rounds_cum_time[[#This Row],[19]],rounds_cum_time[19],1),"."))</f>
        <v>87.</v>
      </c>
      <c r="AC83" s="11" t="str">
        <f>IF(ISBLANK(laps_times[[#This Row],[20]]),"DNF",CONCATENATE(RANK(rounds_cum_time[[#This Row],[20]],rounds_cum_time[20],1),"."))</f>
        <v>86.</v>
      </c>
      <c r="AD83" s="11" t="str">
        <f>IF(ISBLANK(laps_times[[#This Row],[21]]),"DNF",CONCATENATE(RANK(rounds_cum_time[[#This Row],[21]],rounds_cum_time[21],1),"."))</f>
        <v>88.</v>
      </c>
      <c r="AE83" s="11" t="str">
        <f>IF(ISBLANK(laps_times[[#This Row],[22]]),"DNF",CONCATENATE(RANK(rounds_cum_time[[#This Row],[22]],rounds_cum_time[22],1),"."))</f>
        <v>86.</v>
      </c>
      <c r="AF83" s="11" t="str">
        <f>IF(ISBLANK(laps_times[[#This Row],[23]]),"DNF",CONCATENATE(RANK(rounds_cum_time[[#This Row],[23]],rounds_cum_time[23],1),"."))</f>
        <v>86.</v>
      </c>
      <c r="AG83" s="11" t="str">
        <f>IF(ISBLANK(laps_times[[#This Row],[24]]),"DNF",CONCATENATE(RANK(rounds_cum_time[[#This Row],[24]],rounds_cum_time[24],1),"."))</f>
        <v>86.</v>
      </c>
      <c r="AH83" s="11" t="str">
        <f>IF(ISBLANK(laps_times[[#This Row],[25]]),"DNF",CONCATENATE(RANK(rounds_cum_time[[#This Row],[25]],rounds_cum_time[25],1),"."))</f>
        <v>85.</v>
      </c>
      <c r="AI83" s="11" t="str">
        <f>IF(ISBLANK(laps_times[[#This Row],[26]]),"DNF",CONCATENATE(RANK(rounds_cum_time[[#This Row],[26]],rounds_cum_time[26],1),"."))</f>
        <v>85.</v>
      </c>
      <c r="AJ83" s="11" t="str">
        <f>IF(ISBLANK(laps_times[[#This Row],[27]]),"DNF",CONCATENATE(RANK(rounds_cum_time[[#This Row],[27]],rounds_cum_time[27],1),"."))</f>
        <v>85.</v>
      </c>
      <c r="AK83" s="11" t="str">
        <f>IF(ISBLANK(laps_times[[#This Row],[28]]),"DNF",CONCATENATE(RANK(rounds_cum_time[[#This Row],[28]],rounds_cum_time[28],1),"."))</f>
        <v>85.</v>
      </c>
      <c r="AL83" s="11" t="str">
        <f>IF(ISBLANK(laps_times[[#This Row],[29]]),"DNF",CONCATENATE(RANK(rounds_cum_time[[#This Row],[29]],rounds_cum_time[29],1),"."))</f>
        <v>84.</v>
      </c>
      <c r="AM83" s="11" t="str">
        <f>IF(ISBLANK(laps_times[[#This Row],[30]]),"DNF",CONCATENATE(RANK(rounds_cum_time[[#This Row],[30]],rounds_cum_time[30],1),"."))</f>
        <v>84.</v>
      </c>
      <c r="AN83" s="11" t="str">
        <f>IF(ISBLANK(laps_times[[#This Row],[31]]),"DNF",CONCATENATE(RANK(rounds_cum_time[[#This Row],[31]],rounds_cum_time[31],1),"."))</f>
        <v>85.</v>
      </c>
      <c r="AO83" s="11" t="str">
        <f>IF(ISBLANK(laps_times[[#This Row],[32]]),"DNF",CONCATENATE(RANK(rounds_cum_time[[#This Row],[32]],rounds_cum_time[32],1),"."))</f>
        <v>85.</v>
      </c>
      <c r="AP83" s="11" t="str">
        <f>IF(ISBLANK(laps_times[[#This Row],[33]]),"DNF",CONCATENATE(RANK(rounds_cum_time[[#This Row],[33]],rounds_cum_time[33],1),"."))</f>
        <v>86.</v>
      </c>
      <c r="AQ83" s="11" t="str">
        <f>IF(ISBLANK(laps_times[[#This Row],[34]]),"DNF",CONCATENATE(RANK(rounds_cum_time[[#This Row],[34]],rounds_cum_time[34],1),"."))</f>
        <v>86.</v>
      </c>
      <c r="AR83" s="11" t="str">
        <f>IF(ISBLANK(laps_times[[#This Row],[35]]),"DNF",CONCATENATE(RANK(rounds_cum_time[[#This Row],[35]],rounds_cum_time[35],1),"."))</f>
        <v>86.</v>
      </c>
      <c r="AS83" s="11" t="str">
        <f>IF(ISBLANK(laps_times[[#This Row],[36]]),"DNF",CONCATENATE(RANK(rounds_cum_time[[#This Row],[36]],rounds_cum_time[36],1),"."))</f>
        <v>86.</v>
      </c>
      <c r="AT83" s="11" t="str">
        <f>IF(ISBLANK(laps_times[[#This Row],[37]]),"DNF",CONCATENATE(RANK(rounds_cum_time[[#This Row],[37]],rounds_cum_time[37],1),"."))</f>
        <v>86.</v>
      </c>
      <c r="AU83" s="11" t="str">
        <f>IF(ISBLANK(laps_times[[#This Row],[38]]),"DNF",CONCATENATE(RANK(rounds_cum_time[[#This Row],[38]],rounds_cum_time[38],1),"."))</f>
        <v>86.</v>
      </c>
      <c r="AV83" s="11" t="str">
        <f>IF(ISBLANK(laps_times[[#This Row],[39]]),"DNF",CONCATENATE(RANK(rounds_cum_time[[#This Row],[39]],rounds_cum_time[39],1),"."))</f>
        <v>86.</v>
      </c>
      <c r="AW83" s="11" t="str">
        <f>IF(ISBLANK(laps_times[[#This Row],[40]]),"DNF",CONCATENATE(RANK(rounds_cum_time[[#This Row],[40]],rounds_cum_time[40],1),"."))</f>
        <v>86.</v>
      </c>
      <c r="AX83" s="11" t="str">
        <f>IF(ISBLANK(laps_times[[#This Row],[41]]),"DNF",CONCATENATE(RANK(rounds_cum_time[[#This Row],[41]],rounds_cum_time[41],1),"."))</f>
        <v>85.</v>
      </c>
      <c r="AY83" s="11" t="str">
        <f>IF(ISBLANK(laps_times[[#This Row],[42]]),"DNF",CONCATENATE(RANK(rounds_cum_time[[#This Row],[42]],rounds_cum_time[42],1),"."))</f>
        <v>85.</v>
      </c>
      <c r="AZ83" s="11" t="str">
        <f>IF(ISBLANK(laps_times[[#This Row],[43]]),"DNF",CONCATENATE(RANK(rounds_cum_time[[#This Row],[43]],rounds_cum_time[43],1),"."))</f>
        <v>85.</v>
      </c>
      <c r="BA83" s="11" t="str">
        <f>IF(ISBLANK(laps_times[[#This Row],[44]]),"DNF",CONCATENATE(RANK(rounds_cum_time[[#This Row],[44]],rounds_cum_time[44],1),"."))</f>
        <v>84.</v>
      </c>
      <c r="BB83" s="11" t="str">
        <f>IF(ISBLANK(laps_times[[#This Row],[45]]),"DNF",CONCATENATE(RANK(rounds_cum_time[[#This Row],[45]],rounds_cum_time[45],1),"."))</f>
        <v>84.</v>
      </c>
      <c r="BC83" s="11" t="str">
        <f>IF(ISBLANK(laps_times[[#This Row],[46]]),"DNF",CONCATENATE(RANK(rounds_cum_time[[#This Row],[46]],rounds_cum_time[46],1),"."))</f>
        <v>86.</v>
      </c>
      <c r="BD83" s="11" t="str">
        <f>IF(ISBLANK(laps_times[[#This Row],[47]]),"DNF",CONCATENATE(RANK(rounds_cum_time[[#This Row],[47]],rounds_cum_time[47],1),"."))</f>
        <v>86.</v>
      </c>
      <c r="BE83" s="11" t="str">
        <f>IF(ISBLANK(laps_times[[#This Row],[48]]),"DNF",CONCATENATE(RANK(rounds_cum_time[[#This Row],[48]],rounds_cum_time[48],1),"."))</f>
        <v>85.</v>
      </c>
      <c r="BF83" s="11" t="str">
        <f>IF(ISBLANK(laps_times[[#This Row],[49]]),"DNF",CONCATENATE(RANK(rounds_cum_time[[#This Row],[49]],rounds_cum_time[49],1),"."))</f>
        <v>85.</v>
      </c>
      <c r="BG83" s="11" t="str">
        <f>IF(ISBLANK(laps_times[[#This Row],[50]]),"DNF",CONCATENATE(RANK(rounds_cum_time[[#This Row],[50]],rounds_cum_time[50],1),"."))</f>
        <v>84.</v>
      </c>
      <c r="BH83" s="11" t="str">
        <f>IF(ISBLANK(laps_times[[#This Row],[51]]),"DNF",CONCATENATE(RANK(rounds_cum_time[[#This Row],[51]],rounds_cum_time[51],1),"."))</f>
        <v>83.</v>
      </c>
      <c r="BI83" s="11" t="str">
        <f>IF(ISBLANK(laps_times[[#This Row],[52]]),"DNF",CONCATENATE(RANK(rounds_cum_time[[#This Row],[52]],rounds_cum_time[52],1),"."))</f>
        <v>82.</v>
      </c>
      <c r="BJ83" s="11" t="str">
        <f>IF(ISBLANK(laps_times[[#This Row],[53]]),"DNF",CONCATENATE(RANK(rounds_cum_time[[#This Row],[53]],rounds_cum_time[53],1),"."))</f>
        <v>82.</v>
      </c>
      <c r="BK83" s="11" t="str">
        <f>IF(ISBLANK(laps_times[[#This Row],[54]]),"DNF",CONCATENATE(RANK(rounds_cum_time[[#This Row],[54]],rounds_cum_time[54],1),"."))</f>
        <v>82.</v>
      </c>
      <c r="BL83" s="11" t="str">
        <f>IF(ISBLANK(laps_times[[#This Row],[55]]),"DNF",CONCATENATE(RANK(rounds_cum_time[[#This Row],[55]],rounds_cum_time[55],1),"."))</f>
        <v>81.</v>
      </c>
      <c r="BM83" s="11" t="str">
        <f>IF(ISBLANK(laps_times[[#This Row],[56]]),"DNF",CONCATENATE(RANK(rounds_cum_time[[#This Row],[56]],rounds_cum_time[56],1),"."))</f>
        <v>80.</v>
      </c>
      <c r="BN83" s="11" t="str">
        <f>IF(ISBLANK(laps_times[[#This Row],[57]]),"DNF",CONCATENATE(RANK(rounds_cum_time[[#This Row],[57]],rounds_cum_time[57],1),"."))</f>
        <v>80.</v>
      </c>
      <c r="BO83" s="11" t="str">
        <f>IF(ISBLANK(laps_times[[#This Row],[58]]),"DNF",CONCATENATE(RANK(rounds_cum_time[[#This Row],[58]],rounds_cum_time[58],1),"."))</f>
        <v>80.</v>
      </c>
      <c r="BP83" s="11" t="str">
        <f>IF(ISBLANK(laps_times[[#This Row],[59]]),"DNF",CONCATENATE(RANK(rounds_cum_time[[#This Row],[59]],rounds_cum_time[59],1),"."))</f>
        <v>80.</v>
      </c>
      <c r="BQ83" s="11" t="str">
        <f>IF(ISBLANK(laps_times[[#This Row],[60]]),"DNF",CONCATENATE(RANK(rounds_cum_time[[#This Row],[60]],rounds_cum_time[60],1),"."))</f>
        <v>80.</v>
      </c>
      <c r="BR83" s="11" t="str">
        <f>IF(ISBLANK(laps_times[[#This Row],[61]]),"DNF",CONCATENATE(RANK(rounds_cum_time[[#This Row],[61]],rounds_cum_time[61],1),"."))</f>
        <v>78.</v>
      </c>
      <c r="BS83" s="11" t="str">
        <f>IF(ISBLANK(laps_times[[#This Row],[62]]),"DNF",CONCATENATE(RANK(rounds_cum_time[[#This Row],[62]],rounds_cum_time[62],1),"."))</f>
        <v>78.</v>
      </c>
      <c r="BT83" s="11" t="str">
        <f>IF(ISBLANK(laps_times[[#This Row],[63]]),"DNF",CONCATENATE(RANK(rounds_cum_time[[#This Row],[63]],rounds_cum_time[63],1),"."))</f>
        <v>78.</v>
      </c>
    </row>
    <row r="84" spans="2:72" x14ac:dyDescent="0.2">
      <c r="B84" s="5">
        <v>79</v>
      </c>
      <c r="C84" s="20">
        <v>82</v>
      </c>
      <c r="D84" s="1" t="s">
        <v>143</v>
      </c>
      <c r="E84" s="3">
        <v>1964</v>
      </c>
      <c r="F84" s="3" t="s">
        <v>38</v>
      </c>
      <c r="G84" s="3">
        <v>13</v>
      </c>
      <c r="H84" s="1" t="s">
        <v>24</v>
      </c>
      <c r="I84" s="7">
        <v>0.16988495370370371</v>
      </c>
      <c r="J84" s="11" t="str">
        <f>IF(ISBLANK(laps_times[[#This Row],[1]]),"DNF",CONCATENATE(RANK(rounds_cum_time[[#This Row],[1]],rounds_cum_time[1],1),"."))</f>
        <v>54.</v>
      </c>
      <c r="K84" s="11" t="str">
        <f>IF(ISBLANK(laps_times[[#This Row],[2]]),"DNF",CONCATENATE(RANK(rounds_cum_time[[#This Row],[2]],rounds_cum_time[2],1),"."))</f>
        <v>60.</v>
      </c>
      <c r="L84" s="11" t="str">
        <f>IF(ISBLANK(laps_times[[#This Row],[3]]),"DNF",CONCATENATE(RANK(rounds_cum_time[[#This Row],[3]],rounds_cum_time[3],1),"."))</f>
        <v>64.</v>
      </c>
      <c r="M84" s="11" t="str">
        <f>IF(ISBLANK(laps_times[[#This Row],[4]]),"DNF",CONCATENATE(RANK(rounds_cum_time[[#This Row],[4]],rounds_cum_time[4],1),"."))</f>
        <v>64.</v>
      </c>
      <c r="N84" s="11" t="str">
        <f>IF(ISBLANK(laps_times[[#This Row],[5]]),"DNF",CONCATENATE(RANK(rounds_cum_time[[#This Row],[5]],rounds_cum_time[5],1),"."))</f>
        <v>65.</v>
      </c>
      <c r="O84" s="11" t="str">
        <f>IF(ISBLANK(laps_times[[#This Row],[6]]),"DNF",CONCATENATE(RANK(rounds_cum_time[[#This Row],[6]],rounds_cum_time[6],1),"."))</f>
        <v>66.</v>
      </c>
      <c r="P84" s="11" t="str">
        <f>IF(ISBLANK(laps_times[[#This Row],[7]]),"DNF",CONCATENATE(RANK(rounds_cum_time[[#This Row],[7]],rounds_cum_time[7],1),"."))</f>
        <v>71.</v>
      </c>
      <c r="Q84" s="11" t="str">
        <f>IF(ISBLANK(laps_times[[#This Row],[8]]),"DNF",CONCATENATE(RANK(rounds_cum_time[[#This Row],[8]],rounds_cum_time[8],1),"."))</f>
        <v>72.</v>
      </c>
      <c r="R84" s="11" t="str">
        <f>IF(ISBLANK(laps_times[[#This Row],[9]]),"DNF",CONCATENATE(RANK(rounds_cum_time[[#This Row],[9]],rounds_cum_time[9],1),"."))</f>
        <v>74.</v>
      </c>
      <c r="S84" s="11" t="str">
        <f>IF(ISBLANK(laps_times[[#This Row],[10]]),"DNF",CONCATENATE(RANK(rounds_cum_time[[#This Row],[10]],rounds_cum_time[10],1),"."))</f>
        <v>74.</v>
      </c>
      <c r="T84" s="11" t="str">
        <f>IF(ISBLANK(laps_times[[#This Row],[11]]),"DNF",CONCATENATE(RANK(rounds_cum_time[[#This Row],[11]],rounds_cum_time[11],1),"."))</f>
        <v>73.</v>
      </c>
      <c r="U84" s="11" t="str">
        <f>IF(ISBLANK(laps_times[[#This Row],[12]]),"DNF",CONCATENATE(RANK(rounds_cum_time[[#This Row],[12]],rounds_cum_time[12],1),"."))</f>
        <v>73.</v>
      </c>
      <c r="V84" s="11" t="str">
        <f>IF(ISBLANK(laps_times[[#This Row],[13]]),"DNF",CONCATENATE(RANK(rounds_cum_time[[#This Row],[13]],rounds_cum_time[13],1),"."))</f>
        <v>73.</v>
      </c>
      <c r="W84" s="11" t="str">
        <f>IF(ISBLANK(laps_times[[#This Row],[14]]),"DNF",CONCATENATE(RANK(rounds_cum_time[[#This Row],[14]],rounds_cum_time[14],1),"."))</f>
        <v>74.</v>
      </c>
      <c r="X84" s="11" t="str">
        <f>IF(ISBLANK(laps_times[[#This Row],[15]]),"DNF",CONCATENATE(RANK(rounds_cum_time[[#This Row],[15]],rounds_cum_time[15],1),"."))</f>
        <v>74.</v>
      </c>
      <c r="Y84" s="11" t="str">
        <f>IF(ISBLANK(laps_times[[#This Row],[16]]),"DNF",CONCATENATE(RANK(rounds_cum_time[[#This Row],[16]],rounds_cum_time[16],1),"."))</f>
        <v>74.</v>
      </c>
      <c r="Z84" s="11" t="str">
        <f>IF(ISBLANK(laps_times[[#This Row],[17]]),"DNF",CONCATENATE(RANK(rounds_cum_time[[#This Row],[17]],rounds_cum_time[17],1),"."))</f>
        <v>77.</v>
      </c>
      <c r="AA84" s="11" t="str">
        <f>IF(ISBLANK(laps_times[[#This Row],[18]]),"DNF",CONCATENATE(RANK(rounds_cum_time[[#This Row],[18]],rounds_cum_time[18],1),"."))</f>
        <v>77.</v>
      </c>
      <c r="AB84" s="11" t="str">
        <f>IF(ISBLANK(laps_times[[#This Row],[19]]),"DNF",CONCATENATE(RANK(rounds_cum_time[[#This Row],[19]],rounds_cum_time[19],1),"."))</f>
        <v>77.</v>
      </c>
      <c r="AC84" s="11" t="str">
        <f>IF(ISBLANK(laps_times[[#This Row],[20]]),"DNF",CONCATENATE(RANK(rounds_cum_time[[#This Row],[20]],rounds_cum_time[20],1),"."))</f>
        <v>77.</v>
      </c>
      <c r="AD84" s="11" t="str">
        <f>IF(ISBLANK(laps_times[[#This Row],[21]]),"DNF",CONCATENATE(RANK(rounds_cum_time[[#This Row],[21]],rounds_cum_time[21],1),"."))</f>
        <v>77.</v>
      </c>
      <c r="AE84" s="11" t="str">
        <f>IF(ISBLANK(laps_times[[#This Row],[22]]),"DNF",CONCATENATE(RANK(rounds_cum_time[[#This Row],[22]],rounds_cum_time[22],1),"."))</f>
        <v>76.</v>
      </c>
      <c r="AF84" s="11" t="str">
        <f>IF(ISBLANK(laps_times[[#This Row],[23]]),"DNF",CONCATENATE(RANK(rounds_cum_time[[#This Row],[23]],rounds_cum_time[23],1),"."))</f>
        <v>77.</v>
      </c>
      <c r="AG84" s="11" t="str">
        <f>IF(ISBLANK(laps_times[[#This Row],[24]]),"DNF",CONCATENATE(RANK(rounds_cum_time[[#This Row],[24]],rounds_cum_time[24],1),"."))</f>
        <v>77.</v>
      </c>
      <c r="AH84" s="11" t="str">
        <f>IF(ISBLANK(laps_times[[#This Row],[25]]),"DNF",CONCATENATE(RANK(rounds_cum_time[[#This Row],[25]],rounds_cum_time[25],1),"."))</f>
        <v>79.</v>
      </c>
      <c r="AI84" s="11" t="str">
        <f>IF(ISBLANK(laps_times[[#This Row],[26]]),"DNF",CONCATENATE(RANK(rounds_cum_time[[#This Row],[26]],rounds_cum_time[26],1),"."))</f>
        <v>79.</v>
      </c>
      <c r="AJ84" s="11" t="str">
        <f>IF(ISBLANK(laps_times[[#This Row],[27]]),"DNF",CONCATENATE(RANK(rounds_cum_time[[#This Row],[27]],rounds_cum_time[27],1),"."))</f>
        <v>79.</v>
      </c>
      <c r="AK84" s="11" t="str">
        <f>IF(ISBLANK(laps_times[[#This Row],[28]]),"DNF",CONCATENATE(RANK(rounds_cum_time[[#This Row],[28]],rounds_cum_time[28],1),"."))</f>
        <v>79.</v>
      </c>
      <c r="AL84" s="11" t="str">
        <f>IF(ISBLANK(laps_times[[#This Row],[29]]),"DNF",CONCATENATE(RANK(rounds_cum_time[[#This Row],[29]],rounds_cum_time[29],1),"."))</f>
        <v>78.</v>
      </c>
      <c r="AM84" s="11" t="str">
        <f>IF(ISBLANK(laps_times[[#This Row],[30]]),"DNF",CONCATENATE(RANK(rounds_cum_time[[#This Row],[30]],rounds_cum_time[30],1),"."))</f>
        <v>78.</v>
      </c>
      <c r="AN84" s="11" t="str">
        <f>IF(ISBLANK(laps_times[[#This Row],[31]]),"DNF",CONCATENATE(RANK(rounds_cum_time[[#This Row],[31]],rounds_cum_time[31],1),"."))</f>
        <v>78.</v>
      </c>
      <c r="AO84" s="11" t="str">
        <f>IF(ISBLANK(laps_times[[#This Row],[32]]),"DNF",CONCATENATE(RANK(rounds_cum_time[[#This Row],[32]],rounds_cum_time[32],1),"."))</f>
        <v>78.</v>
      </c>
      <c r="AP84" s="11" t="str">
        <f>IF(ISBLANK(laps_times[[#This Row],[33]]),"DNF",CONCATENATE(RANK(rounds_cum_time[[#This Row],[33]],rounds_cum_time[33],1),"."))</f>
        <v>78.</v>
      </c>
      <c r="AQ84" s="11" t="str">
        <f>IF(ISBLANK(laps_times[[#This Row],[34]]),"DNF",CONCATENATE(RANK(rounds_cum_time[[#This Row],[34]],rounds_cum_time[34],1),"."))</f>
        <v>79.</v>
      </c>
      <c r="AR84" s="11" t="str">
        <f>IF(ISBLANK(laps_times[[#This Row],[35]]),"DNF",CONCATENATE(RANK(rounds_cum_time[[#This Row],[35]],rounds_cum_time[35],1),"."))</f>
        <v>79.</v>
      </c>
      <c r="AS84" s="11" t="str">
        <f>IF(ISBLANK(laps_times[[#This Row],[36]]),"DNF",CONCATENATE(RANK(rounds_cum_time[[#This Row],[36]],rounds_cum_time[36],1),"."))</f>
        <v>79.</v>
      </c>
      <c r="AT84" s="11" t="str">
        <f>IF(ISBLANK(laps_times[[#This Row],[37]]),"DNF",CONCATENATE(RANK(rounds_cum_time[[#This Row],[37]],rounds_cum_time[37],1),"."))</f>
        <v>80.</v>
      </c>
      <c r="AU84" s="11" t="str">
        <f>IF(ISBLANK(laps_times[[#This Row],[38]]),"DNF",CONCATENATE(RANK(rounds_cum_time[[#This Row],[38]],rounds_cum_time[38],1),"."))</f>
        <v>80.</v>
      </c>
      <c r="AV84" s="11" t="str">
        <f>IF(ISBLANK(laps_times[[#This Row],[39]]),"DNF",CONCATENATE(RANK(rounds_cum_time[[#This Row],[39]],rounds_cum_time[39],1),"."))</f>
        <v>80.</v>
      </c>
      <c r="AW84" s="11" t="str">
        <f>IF(ISBLANK(laps_times[[#This Row],[40]]),"DNF",CONCATENATE(RANK(rounds_cum_time[[#This Row],[40]],rounds_cum_time[40],1),"."))</f>
        <v>80.</v>
      </c>
      <c r="AX84" s="11" t="str">
        <f>IF(ISBLANK(laps_times[[#This Row],[41]]),"DNF",CONCATENATE(RANK(rounds_cum_time[[#This Row],[41]],rounds_cum_time[41],1),"."))</f>
        <v>79.</v>
      </c>
      <c r="AY84" s="11" t="str">
        <f>IF(ISBLANK(laps_times[[#This Row],[42]]),"DNF",CONCATENATE(RANK(rounds_cum_time[[#This Row],[42]],rounds_cum_time[42],1),"."))</f>
        <v>79.</v>
      </c>
      <c r="AZ84" s="11" t="str">
        <f>IF(ISBLANK(laps_times[[#This Row],[43]]),"DNF",CONCATENATE(RANK(rounds_cum_time[[#This Row],[43]],rounds_cum_time[43],1),"."))</f>
        <v>79.</v>
      </c>
      <c r="BA84" s="11" t="str">
        <f>IF(ISBLANK(laps_times[[#This Row],[44]]),"DNF",CONCATENATE(RANK(rounds_cum_time[[#This Row],[44]],rounds_cum_time[44],1),"."))</f>
        <v>79.</v>
      </c>
      <c r="BB84" s="11" t="str">
        <f>IF(ISBLANK(laps_times[[#This Row],[45]]),"DNF",CONCATENATE(RANK(rounds_cum_time[[#This Row],[45]],rounds_cum_time[45],1),"."))</f>
        <v>79.</v>
      </c>
      <c r="BC84" s="11" t="str">
        <f>IF(ISBLANK(laps_times[[#This Row],[46]]),"DNF",CONCATENATE(RANK(rounds_cum_time[[#This Row],[46]],rounds_cum_time[46],1),"."))</f>
        <v>79.</v>
      </c>
      <c r="BD84" s="11" t="str">
        <f>IF(ISBLANK(laps_times[[#This Row],[47]]),"DNF",CONCATENATE(RANK(rounds_cum_time[[#This Row],[47]],rounds_cum_time[47],1),"."))</f>
        <v>79.</v>
      </c>
      <c r="BE84" s="11" t="str">
        <f>IF(ISBLANK(laps_times[[#This Row],[48]]),"DNF",CONCATENATE(RANK(rounds_cum_time[[#This Row],[48]],rounds_cum_time[48],1),"."))</f>
        <v>79.</v>
      </c>
      <c r="BF84" s="11" t="str">
        <f>IF(ISBLANK(laps_times[[#This Row],[49]]),"DNF",CONCATENATE(RANK(rounds_cum_time[[#This Row],[49]],rounds_cum_time[49],1),"."))</f>
        <v>79.</v>
      </c>
      <c r="BG84" s="11" t="str">
        <f>IF(ISBLANK(laps_times[[#This Row],[50]]),"DNF",CONCATENATE(RANK(rounds_cum_time[[#This Row],[50]],rounds_cum_time[50],1),"."))</f>
        <v>79.</v>
      </c>
      <c r="BH84" s="11" t="str">
        <f>IF(ISBLANK(laps_times[[#This Row],[51]]),"DNF",CONCATENATE(RANK(rounds_cum_time[[#This Row],[51]],rounds_cum_time[51],1),"."))</f>
        <v>80.</v>
      </c>
      <c r="BI84" s="11" t="str">
        <f>IF(ISBLANK(laps_times[[#This Row],[52]]),"DNF",CONCATENATE(RANK(rounds_cum_time[[#This Row],[52]],rounds_cum_time[52],1),"."))</f>
        <v>80.</v>
      </c>
      <c r="BJ84" s="11" t="str">
        <f>IF(ISBLANK(laps_times[[#This Row],[53]]),"DNF",CONCATENATE(RANK(rounds_cum_time[[#This Row],[53]],rounds_cum_time[53],1),"."))</f>
        <v>80.</v>
      </c>
      <c r="BK84" s="11" t="str">
        <f>IF(ISBLANK(laps_times[[#This Row],[54]]),"DNF",CONCATENATE(RANK(rounds_cum_time[[#This Row],[54]],rounds_cum_time[54],1),"."))</f>
        <v>79.</v>
      </c>
      <c r="BL84" s="11" t="str">
        <f>IF(ISBLANK(laps_times[[#This Row],[55]]),"DNF",CONCATENATE(RANK(rounds_cum_time[[#This Row],[55]],rounds_cum_time[55],1),"."))</f>
        <v>79.</v>
      </c>
      <c r="BM84" s="11" t="str">
        <f>IF(ISBLANK(laps_times[[#This Row],[56]]),"DNF",CONCATENATE(RANK(rounds_cum_time[[#This Row],[56]],rounds_cum_time[56],1),"."))</f>
        <v>79.</v>
      </c>
      <c r="BN84" s="11" t="str">
        <f>IF(ISBLANK(laps_times[[#This Row],[57]]),"DNF",CONCATENATE(RANK(rounds_cum_time[[#This Row],[57]],rounds_cum_time[57],1),"."))</f>
        <v>79.</v>
      </c>
      <c r="BO84" s="11" t="str">
        <f>IF(ISBLANK(laps_times[[#This Row],[58]]),"DNF",CONCATENATE(RANK(rounds_cum_time[[#This Row],[58]],rounds_cum_time[58],1),"."))</f>
        <v>79.</v>
      </c>
      <c r="BP84" s="11" t="str">
        <f>IF(ISBLANK(laps_times[[#This Row],[59]]),"DNF",CONCATENATE(RANK(rounds_cum_time[[#This Row],[59]],rounds_cum_time[59],1),"."))</f>
        <v>79.</v>
      </c>
      <c r="BQ84" s="11" t="str">
        <f>IF(ISBLANK(laps_times[[#This Row],[60]]),"DNF",CONCATENATE(RANK(rounds_cum_time[[#This Row],[60]],rounds_cum_time[60],1),"."))</f>
        <v>79.</v>
      </c>
      <c r="BR84" s="11" t="str">
        <f>IF(ISBLANK(laps_times[[#This Row],[61]]),"DNF",CONCATENATE(RANK(rounds_cum_time[[#This Row],[61]],rounds_cum_time[61],1),"."))</f>
        <v>79.</v>
      </c>
      <c r="BS84" s="11" t="str">
        <f>IF(ISBLANK(laps_times[[#This Row],[62]]),"DNF",CONCATENATE(RANK(rounds_cum_time[[#This Row],[62]],rounds_cum_time[62],1),"."))</f>
        <v>79.</v>
      </c>
      <c r="BT84" s="11" t="str">
        <f>IF(ISBLANK(laps_times[[#This Row],[63]]),"DNF",CONCATENATE(RANK(rounds_cum_time[[#This Row],[63]],rounds_cum_time[63],1),"."))</f>
        <v>79.</v>
      </c>
    </row>
    <row r="85" spans="2:72" x14ac:dyDescent="0.2">
      <c r="B85" s="5">
        <v>80</v>
      </c>
      <c r="C85" s="20">
        <v>79</v>
      </c>
      <c r="D85" s="1" t="s">
        <v>144</v>
      </c>
      <c r="E85" s="3">
        <v>1964</v>
      </c>
      <c r="F85" s="3" t="s">
        <v>38</v>
      </c>
      <c r="G85" s="3">
        <v>14</v>
      </c>
      <c r="H85" s="1" t="s">
        <v>145</v>
      </c>
      <c r="I85" s="7">
        <v>0.17101064814814815</v>
      </c>
      <c r="J85" s="11" t="str">
        <f>IF(ISBLANK(laps_times[[#This Row],[1]]),"DNF",CONCATENATE(RANK(rounds_cum_time[[#This Row],[1]],rounds_cum_time[1],1),"."))</f>
        <v>80.</v>
      </c>
      <c r="K85" s="11" t="str">
        <f>IF(ISBLANK(laps_times[[#This Row],[2]]),"DNF",CONCATENATE(RANK(rounds_cum_time[[#This Row],[2]],rounds_cum_time[2],1),"."))</f>
        <v>83.</v>
      </c>
      <c r="L85" s="11" t="str">
        <f>IF(ISBLANK(laps_times[[#This Row],[3]]),"DNF",CONCATENATE(RANK(rounds_cum_time[[#This Row],[3]],rounds_cum_time[3],1),"."))</f>
        <v>83.</v>
      </c>
      <c r="M85" s="11" t="str">
        <f>IF(ISBLANK(laps_times[[#This Row],[4]]),"DNF",CONCATENATE(RANK(rounds_cum_time[[#This Row],[4]],rounds_cum_time[4],1),"."))</f>
        <v>83.</v>
      </c>
      <c r="N85" s="11" t="str">
        <f>IF(ISBLANK(laps_times[[#This Row],[5]]),"DNF",CONCATENATE(RANK(rounds_cum_time[[#This Row],[5]],rounds_cum_time[5],1),"."))</f>
        <v>81.</v>
      </c>
      <c r="O85" s="11" t="str">
        <f>IF(ISBLANK(laps_times[[#This Row],[6]]),"DNF",CONCATENATE(RANK(rounds_cum_time[[#This Row],[6]],rounds_cum_time[6],1),"."))</f>
        <v>80.</v>
      </c>
      <c r="P85" s="11" t="str">
        <f>IF(ISBLANK(laps_times[[#This Row],[7]]),"DNF",CONCATENATE(RANK(rounds_cum_time[[#This Row],[7]],rounds_cum_time[7],1),"."))</f>
        <v>79.</v>
      </c>
      <c r="Q85" s="11" t="str">
        <f>IF(ISBLANK(laps_times[[#This Row],[8]]),"DNF",CONCATENATE(RANK(rounds_cum_time[[#This Row],[8]],rounds_cum_time[8],1),"."))</f>
        <v>79.</v>
      </c>
      <c r="R85" s="11" t="str">
        <f>IF(ISBLANK(laps_times[[#This Row],[9]]),"DNF",CONCATENATE(RANK(rounds_cum_time[[#This Row],[9]],rounds_cum_time[9],1),"."))</f>
        <v>80.</v>
      </c>
      <c r="S85" s="11" t="str">
        <f>IF(ISBLANK(laps_times[[#This Row],[10]]),"DNF",CONCATENATE(RANK(rounds_cum_time[[#This Row],[10]],rounds_cum_time[10],1),"."))</f>
        <v>81.</v>
      </c>
      <c r="T85" s="11" t="str">
        <f>IF(ISBLANK(laps_times[[#This Row],[11]]),"DNF",CONCATENATE(RANK(rounds_cum_time[[#This Row],[11]],rounds_cum_time[11],1),"."))</f>
        <v>83.</v>
      </c>
      <c r="U85" s="11" t="str">
        <f>IF(ISBLANK(laps_times[[#This Row],[12]]),"DNF",CONCATENATE(RANK(rounds_cum_time[[#This Row],[12]],rounds_cum_time[12],1),"."))</f>
        <v>82.</v>
      </c>
      <c r="V85" s="11" t="str">
        <f>IF(ISBLANK(laps_times[[#This Row],[13]]),"DNF",CONCATENATE(RANK(rounds_cum_time[[#This Row],[13]],rounds_cum_time[13],1),"."))</f>
        <v>83.</v>
      </c>
      <c r="W85" s="11" t="str">
        <f>IF(ISBLANK(laps_times[[#This Row],[14]]),"DNF",CONCATENATE(RANK(rounds_cum_time[[#This Row],[14]],rounds_cum_time[14],1),"."))</f>
        <v>83.</v>
      </c>
      <c r="X85" s="11" t="str">
        <f>IF(ISBLANK(laps_times[[#This Row],[15]]),"DNF",CONCATENATE(RANK(rounds_cum_time[[#This Row],[15]],rounds_cum_time[15],1),"."))</f>
        <v>83.</v>
      </c>
      <c r="Y85" s="11" t="str">
        <f>IF(ISBLANK(laps_times[[#This Row],[16]]),"DNF",CONCATENATE(RANK(rounds_cum_time[[#This Row],[16]],rounds_cum_time[16],1),"."))</f>
        <v>84.</v>
      </c>
      <c r="Z85" s="11" t="str">
        <f>IF(ISBLANK(laps_times[[#This Row],[17]]),"DNF",CONCATENATE(RANK(rounds_cum_time[[#This Row],[17]],rounds_cum_time[17],1),"."))</f>
        <v>84.</v>
      </c>
      <c r="AA85" s="11" t="str">
        <f>IF(ISBLANK(laps_times[[#This Row],[18]]),"DNF",CONCATENATE(RANK(rounds_cum_time[[#This Row],[18]],rounds_cum_time[18],1),"."))</f>
        <v>84.</v>
      </c>
      <c r="AB85" s="11" t="str">
        <f>IF(ISBLANK(laps_times[[#This Row],[19]]),"DNF",CONCATENATE(RANK(rounds_cum_time[[#This Row],[19]],rounds_cum_time[19],1),"."))</f>
        <v>83.</v>
      </c>
      <c r="AC85" s="11" t="str">
        <f>IF(ISBLANK(laps_times[[#This Row],[20]]),"DNF",CONCATENATE(RANK(rounds_cum_time[[#This Row],[20]],rounds_cum_time[20],1),"."))</f>
        <v>83.</v>
      </c>
      <c r="AD85" s="11" t="str">
        <f>IF(ISBLANK(laps_times[[#This Row],[21]]),"DNF",CONCATENATE(RANK(rounds_cum_time[[#This Row],[21]],rounds_cum_time[21],1),"."))</f>
        <v>83.</v>
      </c>
      <c r="AE85" s="11" t="str">
        <f>IF(ISBLANK(laps_times[[#This Row],[22]]),"DNF",CONCATENATE(RANK(rounds_cum_time[[#This Row],[22]],rounds_cum_time[22],1),"."))</f>
        <v>84.</v>
      </c>
      <c r="AF85" s="11" t="str">
        <f>IF(ISBLANK(laps_times[[#This Row],[23]]),"DNF",CONCATENATE(RANK(rounds_cum_time[[#This Row],[23]],rounds_cum_time[23],1),"."))</f>
        <v>84.</v>
      </c>
      <c r="AG85" s="11" t="str">
        <f>IF(ISBLANK(laps_times[[#This Row],[24]]),"DNF",CONCATENATE(RANK(rounds_cum_time[[#This Row],[24]],rounds_cum_time[24],1),"."))</f>
        <v>84.</v>
      </c>
      <c r="AH85" s="11" t="str">
        <f>IF(ISBLANK(laps_times[[#This Row],[25]]),"DNF",CONCATENATE(RANK(rounds_cum_time[[#This Row],[25]],rounds_cum_time[25],1),"."))</f>
        <v>84.</v>
      </c>
      <c r="AI85" s="11" t="str">
        <f>IF(ISBLANK(laps_times[[#This Row],[26]]),"DNF",CONCATENATE(RANK(rounds_cum_time[[#This Row],[26]],rounds_cum_time[26],1),"."))</f>
        <v>84.</v>
      </c>
      <c r="AJ85" s="11" t="str">
        <f>IF(ISBLANK(laps_times[[#This Row],[27]]),"DNF",CONCATENATE(RANK(rounds_cum_time[[#This Row],[27]],rounds_cum_time[27],1),"."))</f>
        <v>84.</v>
      </c>
      <c r="AK85" s="11" t="str">
        <f>IF(ISBLANK(laps_times[[#This Row],[28]]),"DNF",CONCATENATE(RANK(rounds_cum_time[[#This Row],[28]],rounds_cum_time[28],1),"."))</f>
        <v>84.</v>
      </c>
      <c r="AL85" s="11" t="str">
        <f>IF(ISBLANK(laps_times[[#This Row],[29]]),"DNF",CONCATENATE(RANK(rounds_cum_time[[#This Row],[29]],rounds_cum_time[29],1),"."))</f>
        <v>83.</v>
      </c>
      <c r="AM85" s="11" t="str">
        <f>IF(ISBLANK(laps_times[[#This Row],[30]]),"DNF",CONCATENATE(RANK(rounds_cum_time[[#This Row],[30]],rounds_cum_time[30],1),"."))</f>
        <v>83.</v>
      </c>
      <c r="AN85" s="11" t="str">
        <f>IF(ISBLANK(laps_times[[#This Row],[31]]),"DNF",CONCATENATE(RANK(rounds_cum_time[[#This Row],[31]],rounds_cum_time[31],1),"."))</f>
        <v>83.</v>
      </c>
      <c r="AO85" s="11" t="str">
        <f>IF(ISBLANK(laps_times[[#This Row],[32]]),"DNF",CONCATENATE(RANK(rounds_cum_time[[#This Row],[32]],rounds_cum_time[32],1),"."))</f>
        <v>83.</v>
      </c>
      <c r="AP85" s="11" t="str">
        <f>IF(ISBLANK(laps_times[[#This Row],[33]]),"DNF",CONCATENATE(RANK(rounds_cum_time[[#This Row],[33]],rounds_cum_time[33],1),"."))</f>
        <v>83.</v>
      </c>
      <c r="AQ85" s="11" t="str">
        <f>IF(ISBLANK(laps_times[[#This Row],[34]]),"DNF",CONCATENATE(RANK(rounds_cum_time[[#This Row],[34]],rounds_cum_time[34],1),"."))</f>
        <v>84.</v>
      </c>
      <c r="AR85" s="11" t="str">
        <f>IF(ISBLANK(laps_times[[#This Row],[35]]),"DNF",CONCATENATE(RANK(rounds_cum_time[[#This Row],[35]],rounds_cum_time[35],1),"."))</f>
        <v>84.</v>
      </c>
      <c r="AS85" s="11" t="str">
        <f>IF(ISBLANK(laps_times[[#This Row],[36]]),"DNF",CONCATENATE(RANK(rounds_cum_time[[#This Row],[36]],rounds_cum_time[36],1),"."))</f>
        <v>83.</v>
      </c>
      <c r="AT85" s="11" t="str">
        <f>IF(ISBLANK(laps_times[[#This Row],[37]]),"DNF",CONCATENATE(RANK(rounds_cum_time[[#This Row],[37]],rounds_cum_time[37],1),"."))</f>
        <v>82.</v>
      </c>
      <c r="AU85" s="11" t="str">
        <f>IF(ISBLANK(laps_times[[#This Row],[38]]),"DNF",CONCATENATE(RANK(rounds_cum_time[[#This Row],[38]],rounds_cum_time[38],1),"."))</f>
        <v>82.</v>
      </c>
      <c r="AV85" s="11" t="str">
        <f>IF(ISBLANK(laps_times[[#This Row],[39]]),"DNF",CONCATENATE(RANK(rounds_cum_time[[#This Row],[39]],rounds_cum_time[39],1),"."))</f>
        <v>82.</v>
      </c>
      <c r="AW85" s="11" t="str">
        <f>IF(ISBLANK(laps_times[[#This Row],[40]]),"DNF",CONCATENATE(RANK(rounds_cum_time[[#This Row],[40]],rounds_cum_time[40],1),"."))</f>
        <v>82.</v>
      </c>
      <c r="AX85" s="11" t="str">
        <f>IF(ISBLANK(laps_times[[#This Row],[41]]),"DNF",CONCATENATE(RANK(rounds_cum_time[[#This Row],[41]],rounds_cum_time[41],1),"."))</f>
        <v>81.</v>
      </c>
      <c r="AY85" s="11" t="str">
        <f>IF(ISBLANK(laps_times[[#This Row],[42]]),"DNF",CONCATENATE(RANK(rounds_cum_time[[#This Row],[42]],rounds_cum_time[42],1),"."))</f>
        <v>81.</v>
      </c>
      <c r="AZ85" s="11" t="str">
        <f>IF(ISBLANK(laps_times[[#This Row],[43]]),"DNF",CONCATENATE(RANK(rounds_cum_time[[#This Row],[43]],rounds_cum_time[43],1),"."))</f>
        <v>82.</v>
      </c>
      <c r="BA85" s="11" t="str">
        <f>IF(ISBLANK(laps_times[[#This Row],[44]]),"DNF",CONCATENATE(RANK(rounds_cum_time[[#This Row],[44]],rounds_cum_time[44],1),"."))</f>
        <v>82.</v>
      </c>
      <c r="BB85" s="11" t="str">
        <f>IF(ISBLANK(laps_times[[#This Row],[45]]),"DNF",CONCATENATE(RANK(rounds_cum_time[[#This Row],[45]],rounds_cum_time[45],1),"."))</f>
        <v>82.</v>
      </c>
      <c r="BC85" s="11" t="str">
        <f>IF(ISBLANK(laps_times[[#This Row],[46]]),"DNF",CONCATENATE(RANK(rounds_cum_time[[#This Row],[46]],rounds_cum_time[46],1),"."))</f>
        <v>82.</v>
      </c>
      <c r="BD85" s="11" t="str">
        <f>IF(ISBLANK(laps_times[[#This Row],[47]]),"DNF",CONCATENATE(RANK(rounds_cum_time[[#This Row],[47]],rounds_cum_time[47],1),"."))</f>
        <v>82.</v>
      </c>
      <c r="BE85" s="11" t="str">
        <f>IF(ISBLANK(laps_times[[#This Row],[48]]),"DNF",CONCATENATE(RANK(rounds_cum_time[[#This Row],[48]],rounds_cum_time[48],1),"."))</f>
        <v>81.</v>
      </c>
      <c r="BF85" s="11" t="str">
        <f>IF(ISBLANK(laps_times[[#This Row],[49]]),"DNF",CONCATENATE(RANK(rounds_cum_time[[#This Row],[49]],rounds_cum_time[49],1),"."))</f>
        <v>81.</v>
      </c>
      <c r="BG85" s="11" t="str">
        <f>IF(ISBLANK(laps_times[[#This Row],[50]]),"DNF",CONCATENATE(RANK(rounds_cum_time[[#This Row],[50]],rounds_cum_time[50],1),"."))</f>
        <v>81.</v>
      </c>
      <c r="BH85" s="11" t="str">
        <f>IF(ISBLANK(laps_times[[#This Row],[51]]),"DNF",CONCATENATE(RANK(rounds_cum_time[[#This Row],[51]],rounds_cum_time[51],1),"."))</f>
        <v>81.</v>
      </c>
      <c r="BI85" s="11" t="str">
        <f>IF(ISBLANK(laps_times[[#This Row],[52]]),"DNF",CONCATENATE(RANK(rounds_cum_time[[#This Row],[52]],rounds_cum_time[52],1),"."))</f>
        <v>81.</v>
      </c>
      <c r="BJ85" s="11" t="str">
        <f>IF(ISBLANK(laps_times[[#This Row],[53]]),"DNF",CONCATENATE(RANK(rounds_cum_time[[#This Row],[53]],rounds_cum_time[53],1),"."))</f>
        <v>81.</v>
      </c>
      <c r="BK85" s="11" t="str">
        <f>IF(ISBLANK(laps_times[[#This Row],[54]]),"DNF",CONCATENATE(RANK(rounds_cum_time[[#This Row],[54]],rounds_cum_time[54],1),"."))</f>
        <v>81.</v>
      </c>
      <c r="BL85" s="11" t="str">
        <f>IF(ISBLANK(laps_times[[#This Row],[55]]),"DNF",CONCATENATE(RANK(rounds_cum_time[[#This Row],[55]],rounds_cum_time[55],1),"."))</f>
        <v>80.</v>
      </c>
      <c r="BM85" s="11" t="str">
        <f>IF(ISBLANK(laps_times[[#This Row],[56]]),"DNF",CONCATENATE(RANK(rounds_cum_time[[#This Row],[56]],rounds_cum_time[56],1),"."))</f>
        <v>81.</v>
      </c>
      <c r="BN85" s="11" t="str">
        <f>IF(ISBLANK(laps_times[[#This Row],[57]]),"DNF",CONCATENATE(RANK(rounds_cum_time[[#This Row],[57]],rounds_cum_time[57],1),"."))</f>
        <v>81.</v>
      </c>
      <c r="BO85" s="11" t="str">
        <f>IF(ISBLANK(laps_times[[#This Row],[58]]),"DNF",CONCATENATE(RANK(rounds_cum_time[[#This Row],[58]],rounds_cum_time[58],1),"."))</f>
        <v>81.</v>
      </c>
      <c r="BP85" s="11" t="str">
        <f>IF(ISBLANK(laps_times[[#This Row],[59]]),"DNF",CONCATENATE(RANK(rounds_cum_time[[#This Row],[59]],rounds_cum_time[59],1),"."))</f>
        <v>81.</v>
      </c>
      <c r="BQ85" s="11" t="str">
        <f>IF(ISBLANK(laps_times[[#This Row],[60]]),"DNF",CONCATENATE(RANK(rounds_cum_time[[#This Row],[60]],rounds_cum_time[60],1),"."))</f>
        <v>81.</v>
      </c>
      <c r="BR85" s="11" t="str">
        <f>IF(ISBLANK(laps_times[[#This Row],[61]]),"DNF",CONCATENATE(RANK(rounds_cum_time[[#This Row],[61]],rounds_cum_time[61],1),"."))</f>
        <v>80.</v>
      </c>
      <c r="BS85" s="11" t="str">
        <f>IF(ISBLANK(laps_times[[#This Row],[62]]),"DNF",CONCATENATE(RANK(rounds_cum_time[[#This Row],[62]],rounds_cum_time[62],1),"."))</f>
        <v>80.</v>
      </c>
      <c r="BT85" s="11" t="str">
        <f>IF(ISBLANK(laps_times[[#This Row],[63]]),"DNF",CONCATENATE(RANK(rounds_cum_time[[#This Row],[63]],rounds_cum_time[63],1),"."))</f>
        <v>80.</v>
      </c>
    </row>
    <row r="86" spans="2:72" x14ac:dyDescent="0.2">
      <c r="B86" s="5">
        <v>81</v>
      </c>
      <c r="C86" s="20">
        <v>74</v>
      </c>
      <c r="D86" s="1" t="s">
        <v>146</v>
      </c>
      <c r="E86" s="3">
        <v>1958</v>
      </c>
      <c r="F86" s="3" t="s">
        <v>38</v>
      </c>
      <c r="G86" s="3">
        <v>15</v>
      </c>
      <c r="H86" s="1" t="s">
        <v>147</v>
      </c>
      <c r="I86" s="7">
        <v>0.17185925925925927</v>
      </c>
      <c r="J86" s="11" t="str">
        <f>IF(ISBLANK(laps_times[[#This Row],[1]]),"DNF",CONCATENATE(RANK(rounds_cum_time[[#This Row],[1]],rounds_cum_time[1],1),"."))</f>
        <v>78.</v>
      </c>
      <c r="K86" s="11" t="str">
        <f>IF(ISBLANK(laps_times[[#This Row],[2]]),"DNF",CONCATENATE(RANK(rounds_cum_time[[#This Row],[2]],rounds_cum_time[2],1),"."))</f>
        <v>82.</v>
      </c>
      <c r="L86" s="11" t="str">
        <f>IF(ISBLANK(laps_times[[#This Row],[3]]),"DNF",CONCATENATE(RANK(rounds_cum_time[[#This Row],[3]],rounds_cum_time[3],1),"."))</f>
        <v>82.</v>
      </c>
      <c r="M86" s="11" t="str">
        <f>IF(ISBLANK(laps_times[[#This Row],[4]]),"DNF",CONCATENATE(RANK(rounds_cum_time[[#This Row],[4]],rounds_cum_time[4],1),"."))</f>
        <v>81.</v>
      </c>
      <c r="N86" s="11" t="str">
        <f>IF(ISBLANK(laps_times[[#This Row],[5]]),"DNF",CONCATENATE(RANK(rounds_cum_time[[#This Row],[5]],rounds_cum_time[5],1),"."))</f>
        <v>80.</v>
      </c>
      <c r="O86" s="11" t="str">
        <f>IF(ISBLANK(laps_times[[#This Row],[6]]),"DNF",CONCATENATE(RANK(rounds_cum_time[[#This Row],[6]],rounds_cum_time[6],1),"."))</f>
        <v>81.</v>
      </c>
      <c r="P86" s="11" t="str">
        <f>IF(ISBLANK(laps_times[[#This Row],[7]]),"DNF",CONCATENATE(RANK(rounds_cum_time[[#This Row],[7]],rounds_cum_time[7],1),"."))</f>
        <v>80.</v>
      </c>
      <c r="Q86" s="11" t="str">
        <f>IF(ISBLANK(laps_times[[#This Row],[8]]),"DNF",CONCATENATE(RANK(rounds_cum_time[[#This Row],[8]],rounds_cum_time[8],1),"."))</f>
        <v>78.</v>
      </c>
      <c r="R86" s="11" t="str">
        <f>IF(ISBLANK(laps_times[[#This Row],[9]]),"DNF",CONCATENATE(RANK(rounds_cum_time[[#This Row],[9]],rounds_cum_time[9],1),"."))</f>
        <v>78.</v>
      </c>
      <c r="S86" s="11" t="str">
        <f>IF(ISBLANK(laps_times[[#This Row],[10]]),"DNF",CONCATENATE(RANK(rounds_cum_time[[#This Row],[10]],rounds_cum_time[10],1),"."))</f>
        <v>78.</v>
      </c>
      <c r="T86" s="11" t="str">
        <f>IF(ISBLANK(laps_times[[#This Row],[11]]),"DNF",CONCATENATE(RANK(rounds_cum_time[[#This Row],[11]],rounds_cum_time[11],1),"."))</f>
        <v>80.</v>
      </c>
      <c r="U86" s="11" t="str">
        <f>IF(ISBLANK(laps_times[[#This Row],[12]]),"DNF",CONCATENATE(RANK(rounds_cum_time[[#This Row],[12]],rounds_cum_time[12],1),"."))</f>
        <v>81.</v>
      </c>
      <c r="V86" s="11" t="str">
        <f>IF(ISBLANK(laps_times[[#This Row],[13]]),"DNF",CONCATENATE(RANK(rounds_cum_time[[#This Row],[13]],rounds_cum_time[13],1),"."))</f>
        <v>81.</v>
      </c>
      <c r="W86" s="11" t="str">
        <f>IF(ISBLANK(laps_times[[#This Row],[14]]),"DNF",CONCATENATE(RANK(rounds_cum_time[[#This Row],[14]],rounds_cum_time[14],1),"."))</f>
        <v>82.</v>
      </c>
      <c r="X86" s="11" t="str">
        <f>IF(ISBLANK(laps_times[[#This Row],[15]]),"DNF",CONCATENATE(RANK(rounds_cum_time[[#This Row],[15]],rounds_cum_time[15],1),"."))</f>
        <v>82.</v>
      </c>
      <c r="Y86" s="11" t="str">
        <f>IF(ISBLANK(laps_times[[#This Row],[16]]),"DNF",CONCATENATE(RANK(rounds_cum_time[[#This Row],[16]],rounds_cum_time[16],1),"."))</f>
        <v>82.</v>
      </c>
      <c r="Z86" s="11" t="str">
        <f>IF(ISBLANK(laps_times[[#This Row],[17]]),"DNF",CONCATENATE(RANK(rounds_cum_time[[#This Row],[17]],rounds_cum_time[17],1),"."))</f>
        <v>82.</v>
      </c>
      <c r="AA86" s="11" t="str">
        <f>IF(ISBLANK(laps_times[[#This Row],[18]]),"DNF",CONCATENATE(RANK(rounds_cum_time[[#This Row],[18]],rounds_cum_time[18],1),"."))</f>
        <v>83.</v>
      </c>
      <c r="AB86" s="11" t="str">
        <f>IF(ISBLANK(laps_times[[#This Row],[19]]),"DNF",CONCATENATE(RANK(rounds_cum_time[[#This Row],[19]],rounds_cum_time[19],1),"."))</f>
        <v>84.</v>
      </c>
      <c r="AC86" s="11" t="str">
        <f>IF(ISBLANK(laps_times[[#This Row],[20]]),"DNF",CONCATENATE(RANK(rounds_cum_time[[#This Row],[20]],rounds_cum_time[20],1),"."))</f>
        <v>85.</v>
      </c>
      <c r="AD86" s="11" t="str">
        <f>IF(ISBLANK(laps_times[[#This Row],[21]]),"DNF",CONCATENATE(RANK(rounds_cum_time[[#This Row],[21]],rounds_cum_time[21],1),"."))</f>
        <v>85.</v>
      </c>
      <c r="AE86" s="11" t="str">
        <f>IF(ISBLANK(laps_times[[#This Row],[22]]),"DNF",CONCATENATE(RANK(rounds_cum_time[[#This Row],[22]],rounds_cum_time[22],1),"."))</f>
        <v>85.</v>
      </c>
      <c r="AF86" s="11" t="str">
        <f>IF(ISBLANK(laps_times[[#This Row],[23]]),"DNF",CONCATENATE(RANK(rounds_cum_time[[#This Row],[23]],rounds_cum_time[23],1),"."))</f>
        <v>85.</v>
      </c>
      <c r="AG86" s="11" t="str">
        <f>IF(ISBLANK(laps_times[[#This Row],[24]]),"DNF",CONCATENATE(RANK(rounds_cum_time[[#This Row],[24]],rounds_cum_time[24],1),"."))</f>
        <v>85.</v>
      </c>
      <c r="AH86" s="11" t="str">
        <f>IF(ISBLANK(laps_times[[#This Row],[25]]),"DNF",CONCATENATE(RANK(rounds_cum_time[[#This Row],[25]],rounds_cum_time[25],1),"."))</f>
        <v>86.</v>
      </c>
      <c r="AI86" s="11" t="str">
        <f>IF(ISBLANK(laps_times[[#This Row],[26]]),"DNF",CONCATENATE(RANK(rounds_cum_time[[#This Row],[26]],rounds_cum_time[26],1),"."))</f>
        <v>87.</v>
      </c>
      <c r="AJ86" s="11" t="str">
        <f>IF(ISBLANK(laps_times[[#This Row],[27]]),"DNF",CONCATENATE(RANK(rounds_cum_time[[#This Row],[27]],rounds_cum_time[27],1),"."))</f>
        <v>86.</v>
      </c>
      <c r="AK86" s="11" t="str">
        <f>IF(ISBLANK(laps_times[[#This Row],[28]]),"DNF",CONCATENATE(RANK(rounds_cum_time[[#This Row],[28]],rounds_cum_time[28],1),"."))</f>
        <v>87.</v>
      </c>
      <c r="AL86" s="11" t="str">
        <f>IF(ISBLANK(laps_times[[#This Row],[29]]),"DNF",CONCATENATE(RANK(rounds_cum_time[[#This Row],[29]],rounds_cum_time[29],1),"."))</f>
        <v>87.</v>
      </c>
      <c r="AM86" s="11" t="str">
        <f>IF(ISBLANK(laps_times[[#This Row],[30]]),"DNF",CONCATENATE(RANK(rounds_cum_time[[#This Row],[30]],rounds_cum_time[30],1),"."))</f>
        <v>88.</v>
      </c>
      <c r="AN86" s="11" t="str">
        <f>IF(ISBLANK(laps_times[[#This Row],[31]]),"DNF",CONCATENATE(RANK(rounds_cum_time[[#This Row],[31]],rounds_cum_time[31],1),"."))</f>
        <v>86.</v>
      </c>
      <c r="AO86" s="11" t="str">
        <f>IF(ISBLANK(laps_times[[#This Row],[32]]),"DNF",CONCATENATE(RANK(rounds_cum_time[[#This Row],[32]],rounds_cum_time[32],1),"."))</f>
        <v>87.</v>
      </c>
      <c r="AP86" s="11" t="str">
        <f>IF(ISBLANK(laps_times[[#This Row],[33]]),"DNF",CONCATENATE(RANK(rounds_cum_time[[#This Row],[33]],rounds_cum_time[33],1),"."))</f>
        <v>87.</v>
      </c>
      <c r="AQ86" s="11" t="str">
        <f>IF(ISBLANK(laps_times[[#This Row],[34]]),"DNF",CONCATENATE(RANK(rounds_cum_time[[#This Row],[34]],rounds_cum_time[34],1),"."))</f>
        <v>87.</v>
      </c>
      <c r="AR86" s="11" t="str">
        <f>IF(ISBLANK(laps_times[[#This Row],[35]]),"DNF",CONCATENATE(RANK(rounds_cum_time[[#This Row],[35]],rounds_cum_time[35],1),"."))</f>
        <v>87.</v>
      </c>
      <c r="AS86" s="11" t="str">
        <f>IF(ISBLANK(laps_times[[#This Row],[36]]),"DNF",CONCATENATE(RANK(rounds_cum_time[[#This Row],[36]],rounds_cum_time[36],1),"."))</f>
        <v>88.</v>
      </c>
      <c r="AT86" s="11" t="str">
        <f>IF(ISBLANK(laps_times[[#This Row],[37]]),"DNF",CONCATENATE(RANK(rounds_cum_time[[#This Row],[37]],rounds_cum_time[37],1),"."))</f>
        <v>88.</v>
      </c>
      <c r="AU86" s="11" t="str">
        <f>IF(ISBLANK(laps_times[[#This Row],[38]]),"DNF",CONCATENATE(RANK(rounds_cum_time[[#This Row],[38]],rounds_cum_time[38],1),"."))</f>
        <v>87.</v>
      </c>
      <c r="AV86" s="11" t="str">
        <f>IF(ISBLANK(laps_times[[#This Row],[39]]),"DNF",CONCATENATE(RANK(rounds_cum_time[[#This Row],[39]],rounds_cum_time[39],1),"."))</f>
        <v>87.</v>
      </c>
      <c r="AW86" s="11" t="str">
        <f>IF(ISBLANK(laps_times[[#This Row],[40]]),"DNF",CONCATENATE(RANK(rounds_cum_time[[#This Row],[40]],rounds_cum_time[40],1),"."))</f>
        <v>87.</v>
      </c>
      <c r="AX86" s="11" t="str">
        <f>IF(ISBLANK(laps_times[[#This Row],[41]]),"DNF",CONCATENATE(RANK(rounds_cum_time[[#This Row],[41]],rounds_cum_time[41],1),"."))</f>
        <v>86.</v>
      </c>
      <c r="AY86" s="11" t="str">
        <f>IF(ISBLANK(laps_times[[#This Row],[42]]),"DNF",CONCATENATE(RANK(rounds_cum_time[[#This Row],[42]],rounds_cum_time[42],1),"."))</f>
        <v>86.</v>
      </c>
      <c r="AZ86" s="11" t="str">
        <f>IF(ISBLANK(laps_times[[#This Row],[43]]),"DNF",CONCATENATE(RANK(rounds_cum_time[[#This Row],[43]],rounds_cum_time[43],1),"."))</f>
        <v>86.</v>
      </c>
      <c r="BA86" s="11" t="str">
        <f>IF(ISBLANK(laps_times[[#This Row],[44]]),"DNF",CONCATENATE(RANK(rounds_cum_time[[#This Row],[44]],rounds_cum_time[44],1),"."))</f>
        <v>86.</v>
      </c>
      <c r="BB86" s="11" t="str">
        <f>IF(ISBLANK(laps_times[[#This Row],[45]]),"DNF",CONCATENATE(RANK(rounds_cum_time[[#This Row],[45]],rounds_cum_time[45],1),"."))</f>
        <v>85.</v>
      </c>
      <c r="BC86" s="11" t="str">
        <f>IF(ISBLANK(laps_times[[#This Row],[46]]),"DNF",CONCATENATE(RANK(rounds_cum_time[[#This Row],[46]],rounds_cum_time[46],1),"."))</f>
        <v>84.</v>
      </c>
      <c r="BD86" s="11" t="str">
        <f>IF(ISBLANK(laps_times[[#This Row],[47]]),"DNF",CONCATENATE(RANK(rounds_cum_time[[#This Row],[47]],rounds_cum_time[47],1),"."))</f>
        <v>84.</v>
      </c>
      <c r="BE86" s="11" t="str">
        <f>IF(ISBLANK(laps_times[[#This Row],[48]]),"DNF",CONCATENATE(RANK(rounds_cum_time[[#This Row],[48]],rounds_cum_time[48],1),"."))</f>
        <v>84.</v>
      </c>
      <c r="BF86" s="11" t="str">
        <f>IF(ISBLANK(laps_times[[#This Row],[49]]),"DNF",CONCATENATE(RANK(rounds_cum_time[[#This Row],[49]],rounds_cum_time[49],1),"."))</f>
        <v>84.</v>
      </c>
      <c r="BG86" s="11" t="str">
        <f>IF(ISBLANK(laps_times[[#This Row],[50]]),"DNF",CONCATENATE(RANK(rounds_cum_time[[#This Row],[50]],rounds_cum_time[50],1),"."))</f>
        <v>85.</v>
      </c>
      <c r="BH86" s="11" t="str">
        <f>IF(ISBLANK(laps_times[[#This Row],[51]]),"DNF",CONCATENATE(RANK(rounds_cum_time[[#This Row],[51]],rounds_cum_time[51],1),"."))</f>
        <v>84.</v>
      </c>
      <c r="BI86" s="11" t="str">
        <f>IF(ISBLANK(laps_times[[#This Row],[52]]),"DNF",CONCATENATE(RANK(rounds_cum_time[[#This Row],[52]],rounds_cum_time[52],1),"."))</f>
        <v>84.</v>
      </c>
      <c r="BJ86" s="11" t="str">
        <f>IF(ISBLANK(laps_times[[#This Row],[53]]),"DNF",CONCATENATE(RANK(rounds_cum_time[[#This Row],[53]],rounds_cum_time[53],1),"."))</f>
        <v>83.</v>
      </c>
      <c r="BK86" s="11" t="str">
        <f>IF(ISBLANK(laps_times[[#This Row],[54]]),"DNF",CONCATENATE(RANK(rounds_cum_time[[#This Row],[54]],rounds_cum_time[54],1),"."))</f>
        <v>83.</v>
      </c>
      <c r="BL86" s="11" t="str">
        <f>IF(ISBLANK(laps_times[[#This Row],[55]]),"DNF",CONCATENATE(RANK(rounds_cum_time[[#This Row],[55]],rounds_cum_time[55],1),"."))</f>
        <v>83.</v>
      </c>
      <c r="BM86" s="11" t="str">
        <f>IF(ISBLANK(laps_times[[#This Row],[56]]),"DNF",CONCATENATE(RANK(rounds_cum_time[[#This Row],[56]],rounds_cum_time[56],1),"."))</f>
        <v>83.</v>
      </c>
      <c r="BN86" s="11" t="str">
        <f>IF(ISBLANK(laps_times[[#This Row],[57]]),"DNF",CONCATENATE(RANK(rounds_cum_time[[#This Row],[57]],rounds_cum_time[57],1),"."))</f>
        <v>82.</v>
      </c>
      <c r="BO86" s="11" t="str">
        <f>IF(ISBLANK(laps_times[[#This Row],[58]]),"DNF",CONCATENATE(RANK(rounds_cum_time[[#This Row],[58]],rounds_cum_time[58],1),"."))</f>
        <v>82.</v>
      </c>
      <c r="BP86" s="11" t="str">
        <f>IF(ISBLANK(laps_times[[#This Row],[59]]),"DNF",CONCATENATE(RANK(rounds_cum_time[[#This Row],[59]],rounds_cum_time[59],1),"."))</f>
        <v>82.</v>
      </c>
      <c r="BQ86" s="11" t="str">
        <f>IF(ISBLANK(laps_times[[#This Row],[60]]),"DNF",CONCATENATE(RANK(rounds_cum_time[[#This Row],[60]],rounds_cum_time[60],1),"."))</f>
        <v>82.</v>
      </c>
      <c r="BR86" s="11" t="str">
        <f>IF(ISBLANK(laps_times[[#This Row],[61]]),"DNF",CONCATENATE(RANK(rounds_cum_time[[#This Row],[61]],rounds_cum_time[61],1),"."))</f>
        <v>81.</v>
      </c>
      <c r="BS86" s="11" t="str">
        <f>IF(ISBLANK(laps_times[[#This Row],[62]]),"DNF",CONCATENATE(RANK(rounds_cum_time[[#This Row],[62]],rounds_cum_time[62],1),"."))</f>
        <v>81.</v>
      </c>
      <c r="BT86" s="11" t="str">
        <f>IF(ISBLANK(laps_times[[#This Row],[63]]),"DNF",CONCATENATE(RANK(rounds_cum_time[[#This Row],[63]],rounds_cum_time[63],1),"."))</f>
        <v>81.</v>
      </c>
    </row>
    <row r="87" spans="2:72" x14ac:dyDescent="0.2">
      <c r="B87" s="5">
        <v>82</v>
      </c>
      <c r="C87" s="20">
        <v>109</v>
      </c>
      <c r="D87" s="1" t="s">
        <v>148</v>
      </c>
      <c r="E87" s="3">
        <v>1965</v>
      </c>
      <c r="F87" s="3" t="s">
        <v>1</v>
      </c>
      <c r="G87" s="3">
        <v>29</v>
      </c>
      <c r="I87" s="7">
        <v>0.17334050925925926</v>
      </c>
      <c r="J87" s="11" t="str">
        <f>IF(ISBLANK(laps_times[[#This Row],[1]]),"DNF",CONCATENATE(RANK(rounds_cum_time[[#This Row],[1]],rounds_cum_time[1],1),"."))</f>
        <v>103.</v>
      </c>
      <c r="K87" s="11" t="str">
        <f>IF(ISBLANK(laps_times[[#This Row],[2]]),"DNF",CONCATENATE(RANK(rounds_cum_time[[#This Row],[2]],rounds_cum_time[2],1),"."))</f>
        <v>103.</v>
      </c>
      <c r="L87" s="11" t="str">
        <f>IF(ISBLANK(laps_times[[#This Row],[3]]),"DNF",CONCATENATE(RANK(rounds_cum_time[[#This Row],[3]],rounds_cum_time[3],1),"."))</f>
        <v>104.</v>
      </c>
      <c r="M87" s="11" t="str">
        <f>IF(ISBLANK(laps_times[[#This Row],[4]]),"DNF",CONCATENATE(RANK(rounds_cum_time[[#This Row],[4]],rounds_cum_time[4],1),"."))</f>
        <v>104.</v>
      </c>
      <c r="N87" s="11" t="str">
        <f>IF(ISBLANK(laps_times[[#This Row],[5]]),"DNF",CONCATENATE(RANK(rounds_cum_time[[#This Row],[5]],rounds_cum_time[5],1),"."))</f>
        <v>103.</v>
      </c>
      <c r="O87" s="11" t="str">
        <f>IF(ISBLANK(laps_times[[#This Row],[6]]),"DNF",CONCATENATE(RANK(rounds_cum_time[[#This Row],[6]],rounds_cum_time[6],1),"."))</f>
        <v>101.</v>
      </c>
      <c r="P87" s="11" t="str">
        <f>IF(ISBLANK(laps_times[[#This Row],[7]]),"DNF",CONCATENATE(RANK(rounds_cum_time[[#This Row],[7]],rounds_cum_time[7],1),"."))</f>
        <v>101.</v>
      </c>
      <c r="Q87" s="11" t="str">
        <f>IF(ISBLANK(laps_times[[#This Row],[8]]),"DNF",CONCATENATE(RANK(rounds_cum_time[[#This Row],[8]],rounds_cum_time[8],1),"."))</f>
        <v>101.</v>
      </c>
      <c r="R87" s="11" t="str">
        <f>IF(ISBLANK(laps_times[[#This Row],[9]]),"DNF",CONCATENATE(RANK(rounds_cum_time[[#This Row],[9]],rounds_cum_time[9],1),"."))</f>
        <v>101.</v>
      </c>
      <c r="S87" s="11" t="str">
        <f>IF(ISBLANK(laps_times[[#This Row],[10]]),"DNF",CONCATENATE(RANK(rounds_cum_time[[#This Row],[10]],rounds_cum_time[10],1),"."))</f>
        <v>100.</v>
      </c>
      <c r="T87" s="11" t="str">
        <f>IF(ISBLANK(laps_times[[#This Row],[11]]),"DNF",CONCATENATE(RANK(rounds_cum_time[[#This Row],[11]],rounds_cum_time[11],1),"."))</f>
        <v>101.</v>
      </c>
      <c r="U87" s="11" t="str">
        <f>IF(ISBLANK(laps_times[[#This Row],[12]]),"DNF",CONCATENATE(RANK(rounds_cum_time[[#This Row],[12]],rounds_cum_time[12],1),"."))</f>
        <v>101.</v>
      </c>
      <c r="V87" s="11" t="str">
        <f>IF(ISBLANK(laps_times[[#This Row],[13]]),"DNF",CONCATENATE(RANK(rounds_cum_time[[#This Row],[13]],rounds_cum_time[13],1),"."))</f>
        <v>101.</v>
      </c>
      <c r="W87" s="11" t="str">
        <f>IF(ISBLANK(laps_times[[#This Row],[14]]),"DNF",CONCATENATE(RANK(rounds_cum_time[[#This Row],[14]],rounds_cum_time[14],1),"."))</f>
        <v>100.</v>
      </c>
      <c r="X87" s="11" t="str">
        <f>IF(ISBLANK(laps_times[[#This Row],[15]]),"DNF",CONCATENATE(RANK(rounds_cum_time[[#This Row],[15]],rounds_cum_time[15],1),"."))</f>
        <v>100.</v>
      </c>
      <c r="Y87" s="11" t="str">
        <f>IF(ISBLANK(laps_times[[#This Row],[16]]),"DNF",CONCATENATE(RANK(rounds_cum_time[[#This Row],[16]],rounds_cum_time[16],1),"."))</f>
        <v>100.</v>
      </c>
      <c r="Z87" s="11" t="str">
        <f>IF(ISBLANK(laps_times[[#This Row],[17]]),"DNF",CONCATENATE(RANK(rounds_cum_time[[#This Row],[17]],rounds_cum_time[17],1),"."))</f>
        <v>100.</v>
      </c>
      <c r="AA87" s="11" t="str">
        <f>IF(ISBLANK(laps_times[[#This Row],[18]]),"DNF",CONCATENATE(RANK(rounds_cum_time[[#This Row],[18]],rounds_cum_time[18],1),"."))</f>
        <v>100.</v>
      </c>
      <c r="AB87" s="11" t="str">
        <f>IF(ISBLANK(laps_times[[#This Row],[19]]),"DNF",CONCATENATE(RANK(rounds_cum_time[[#This Row],[19]],rounds_cum_time[19],1),"."))</f>
        <v>98.</v>
      </c>
      <c r="AC87" s="11" t="str">
        <f>IF(ISBLANK(laps_times[[#This Row],[20]]),"DNF",CONCATENATE(RANK(rounds_cum_time[[#This Row],[20]],rounds_cum_time[20],1),"."))</f>
        <v>98.</v>
      </c>
      <c r="AD87" s="11" t="str">
        <f>IF(ISBLANK(laps_times[[#This Row],[21]]),"DNF",CONCATENATE(RANK(rounds_cum_time[[#This Row],[21]],rounds_cum_time[21],1),"."))</f>
        <v>98.</v>
      </c>
      <c r="AE87" s="11" t="str">
        <f>IF(ISBLANK(laps_times[[#This Row],[22]]),"DNF",CONCATENATE(RANK(rounds_cum_time[[#This Row],[22]],rounds_cum_time[22],1),"."))</f>
        <v>97.</v>
      </c>
      <c r="AF87" s="11" t="str">
        <f>IF(ISBLANK(laps_times[[#This Row],[23]]),"DNF",CONCATENATE(RANK(rounds_cum_time[[#This Row],[23]],rounds_cum_time[23],1),"."))</f>
        <v>98.</v>
      </c>
      <c r="AG87" s="11" t="str">
        <f>IF(ISBLANK(laps_times[[#This Row],[24]]),"DNF",CONCATENATE(RANK(rounds_cum_time[[#This Row],[24]],rounds_cum_time[24],1),"."))</f>
        <v>96.</v>
      </c>
      <c r="AH87" s="11" t="str">
        <f>IF(ISBLANK(laps_times[[#This Row],[25]]),"DNF",CONCATENATE(RANK(rounds_cum_time[[#This Row],[25]],rounds_cum_time[25],1),"."))</f>
        <v>96.</v>
      </c>
      <c r="AI87" s="11" t="str">
        <f>IF(ISBLANK(laps_times[[#This Row],[26]]),"DNF",CONCATENATE(RANK(rounds_cum_time[[#This Row],[26]],rounds_cum_time[26],1),"."))</f>
        <v>95.</v>
      </c>
      <c r="AJ87" s="11" t="str">
        <f>IF(ISBLANK(laps_times[[#This Row],[27]]),"DNF",CONCATENATE(RANK(rounds_cum_time[[#This Row],[27]],rounds_cum_time[27],1),"."))</f>
        <v>95.</v>
      </c>
      <c r="AK87" s="11" t="str">
        <f>IF(ISBLANK(laps_times[[#This Row],[28]]),"DNF",CONCATENATE(RANK(rounds_cum_time[[#This Row],[28]],rounds_cum_time[28],1),"."))</f>
        <v>95.</v>
      </c>
      <c r="AL87" s="11" t="str">
        <f>IF(ISBLANK(laps_times[[#This Row],[29]]),"DNF",CONCATENATE(RANK(rounds_cum_time[[#This Row],[29]],rounds_cum_time[29],1),"."))</f>
        <v>94.</v>
      </c>
      <c r="AM87" s="11" t="str">
        <f>IF(ISBLANK(laps_times[[#This Row],[30]]),"DNF",CONCATENATE(RANK(rounds_cum_time[[#This Row],[30]],rounds_cum_time[30],1),"."))</f>
        <v>94.</v>
      </c>
      <c r="AN87" s="11" t="str">
        <f>IF(ISBLANK(laps_times[[#This Row],[31]]),"DNF",CONCATENATE(RANK(rounds_cum_time[[#This Row],[31]],rounds_cum_time[31],1),"."))</f>
        <v>93.</v>
      </c>
      <c r="AO87" s="11" t="str">
        <f>IF(ISBLANK(laps_times[[#This Row],[32]]),"DNF",CONCATENATE(RANK(rounds_cum_time[[#This Row],[32]],rounds_cum_time[32],1),"."))</f>
        <v>93.</v>
      </c>
      <c r="AP87" s="11" t="str">
        <f>IF(ISBLANK(laps_times[[#This Row],[33]]),"DNF",CONCATENATE(RANK(rounds_cum_time[[#This Row],[33]],rounds_cum_time[33],1),"."))</f>
        <v>93.</v>
      </c>
      <c r="AQ87" s="11" t="str">
        <f>IF(ISBLANK(laps_times[[#This Row],[34]]),"DNF",CONCATENATE(RANK(rounds_cum_time[[#This Row],[34]],rounds_cum_time[34],1),"."))</f>
        <v>93.</v>
      </c>
      <c r="AR87" s="11" t="str">
        <f>IF(ISBLANK(laps_times[[#This Row],[35]]),"DNF",CONCATENATE(RANK(rounds_cum_time[[#This Row],[35]],rounds_cum_time[35],1),"."))</f>
        <v>93.</v>
      </c>
      <c r="AS87" s="11" t="str">
        <f>IF(ISBLANK(laps_times[[#This Row],[36]]),"DNF",CONCATENATE(RANK(rounds_cum_time[[#This Row],[36]],rounds_cum_time[36],1),"."))</f>
        <v>92.</v>
      </c>
      <c r="AT87" s="11" t="str">
        <f>IF(ISBLANK(laps_times[[#This Row],[37]]),"DNF",CONCATENATE(RANK(rounds_cum_time[[#This Row],[37]],rounds_cum_time[37],1),"."))</f>
        <v>92.</v>
      </c>
      <c r="AU87" s="11" t="str">
        <f>IF(ISBLANK(laps_times[[#This Row],[38]]),"DNF",CONCATENATE(RANK(rounds_cum_time[[#This Row],[38]],rounds_cum_time[38],1),"."))</f>
        <v>92.</v>
      </c>
      <c r="AV87" s="11" t="str">
        <f>IF(ISBLANK(laps_times[[#This Row],[39]]),"DNF",CONCATENATE(RANK(rounds_cum_time[[#This Row],[39]],rounds_cum_time[39],1),"."))</f>
        <v>92.</v>
      </c>
      <c r="AW87" s="11" t="str">
        <f>IF(ISBLANK(laps_times[[#This Row],[40]]),"DNF",CONCATENATE(RANK(rounds_cum_time[[#This Row],[40]],rounds_cum_time[40],1),"."))</f>
        <v>92.</v>
      </c>
      <c r="AX87" s="11" t="str">
        <f>IF(ISBLANK(laps_times[[#This Row],[41]]),"DNF",CONCATENATE(RANK(rounds_cum_time[[#This Row],[41]],rounds_cum_time[41],1),"."))</f>
        <v>91.</v>
      </c>
      <c r="AY87" s="11" t="str">
        <f>IF(ISBLANK(laps_times[[#This Row],[42]]),"DNF",CONCATENATE(RANK(rounds_cum_time[[#This Row],[42]],rounds_cum_time[42],1),"."))</f>
        <v>91.</v>
      </c>
      <c r="AZ87" s="11" t="str">
        <f>IF(ISBLANK(laps_times[[#This Row],[43]]),"DNF",CONCATENATE(RANK(rounds_cum_time[[#This Row],[43]],rounds_cum_time[43],1),"."))</f>
        <v>91.</v>
      </c>
      <c r="BA87" s="11" t="str">
        <f>IF(ISBLANK(laps_times[[#This Row],[44]]),"DNF",CONCATENATE(RANK(rounds_cum_time[[#This Row],[44]],rounds_cum_time[44],1),"."))</f>
        <v>91.</v>
      </c>
      <c r="BB87" s="11" t="str">
        <f>IF(ISBLANK(laps_times[[#This Row],[45]]),"DNF",CONCATENATE(RANK(rounds_cum_time[[#This Row],[45]],rounds_cum_time[45],1),"."))</f>
        <v>91.</v>
      </c>
      <c r="BC87" s="11" t="str">
        <f>IF(ISBLANK(laps_times[[#This Row],[46]]),"DNF",CONCATENATE(RANK(rounds_cum_time[[#This Row],[46]],rounds_cum_time[46],1),"."))</f>
        <v>91.</v>
      </c>
      <c r="BD87" s="11" t="str">
        <f>IF(ISBLANK(laps_times[[#This Row],[47]]),"DNF",CONCATENATE(RANK(rounds_cum_time[[#This Row],[47]],rounds_cum_time[47],1),"."))</f>
        <v>90.</v>
      </c>
      <c r="BE87" s="11" t="str">
        <f>IF(ISBLANK(laps_times[[#This Row],[48]]),"DNF",CONCATENATE(RANK(rounds_cum_time[[#This Row],[48]],rounds_cum_time[48],1),"."))</f>
        <v>88.</v>
      </c>
      <c r="BF87" s="11" t="str">
        <f>IF(ISBLANK(laps_times[[#This Row],[49]]),"DNF",CONCATENATE(RANK(rounds_cum_time[[#This Row],[49]],rounds_cum_time[49],1),"."))</f>
        <v>87.</v>
      </c>
      <c r="BG87" s="11" t="str">
        <f>IF(ISBLANK(laps_times[[#This Row],[50]]),"DNF",CONCATENATE(RANK(rounds_cum_time[[#This Row],[50]],rounds_cum_time[50],1),"."))</f>
        <v>87.</v>
      </c>
      <c r="BH87" s="11" t="str">
        <f>IF(ISBLANK(laps_times[[#This Row],[51]]),"DNF",CONCATENATE(RANK(rounds_cum_time[[#This Row],[51]],rounds_cum_time[51],1),"."))</f>
        <v>87.</v>
      </c>
      <c r="BI87" s="11" t="str">
        <f>IF(ISBLANK(laps_times[[#This Row],[52]]),"DNF",CONCATENATE(RANK(rounds_cum_time[[#This Row],[52]],rounds_cum_time[52],1),"."))</f>
        <v>87.</v>
      </c>
      <c r="BJ87" s="11" t="str">
        <f>IF(ISBLANK(laps_times[[#This Row],[53]]),"DNF",CONCATENATE(RANK(rounds_cum_time[[#This Row],[53]],rounds_cum_time[53],1),"."))</f>
        <v>86.</v>
      </c>
      <c r="BK87" s="11" t="str">
        <f>IF(ISBLANK(laps_times[[#This Row],[54]]),"DNF",CONCATENATE(RANK(rounds_cum_time[[#This Row],[54]],rounds_cum_time[54],1),"."))</f>
        <v>86.</v>
      </c>
      <c r="BL87" s="11" t="str">
        <f>IF(ISBLANK(laps_times[[#This Row],[55]]),"DNF",CONCATENATE(RANK(rounds_cum_time[[#This Row],[55]],rounds_cum_time[55],1),"."))</f>
        <v>86.</v>
      </c>
      <c r="BM87" s="11" t="str">
        <f>IF(ISBLANK(laps_times[[#This Row],[56]]),"DNF",CONCATENATE(RANK(rounds_cum_time[[#This Row],[56]],rounds_cum_time[56],1),"."))</f>
        <v>85.</v>
      </c>
      <c r="BN87" s="11" t="str">
        <f>IF(ISBLANK(laps_times[[#This Row],[57]]),"DNF",CONCATENATE(RANK(rounds_cum_time[[#This Row],[57]],rounds_cum_time[57],1),"."))</f>
        <v>85.</v>
      </c>
      <c r="BO87" s="11" t="str">
        <f>IF(ISBLANK(laps_times[[#This Row],[58]]),"DNF",CONCATENATE(RANK(rounds_cum_time[[#This Row],[58]],rounds_cum_time[58],1),"."))</f>
        <v>84.</v>
      </c>
      <c r="BP87" s="11" t="str">
        <f>IF(ISBLANK(laps_times[[#This Row],[59]]),"DNF",CONCATENATE(RANK(rounds_cum_time[[#This Row],[59]],rounds_cum_time[59],1),"."))</f>
        <v>83.</v>
      </c>
      <c r="BQ87" s="11" t="str">
        <f>IF(ISBLANK(laps_times[[#This Row],[60]]),"DNF",CONCATENATE(RANK(rounds_cum_time[[#This Row],[60]],rounds_cum_time[60],1),"."))</f>
        <v>83.</v>
      </c>
      <c r="BR87" s="11" t="str">
        <f>IF(ISBLANK(laps_times[[#This Row],[61]]),"DNF",CONCATENATE(RANK(rounds_cum_time[[#This Row],[61]],rounds_cum_time[61],1),"."))</f>
        <v>82.</v>
      </c>
      <c r="BS87" s="11" t="str">
        <f>IF(ISBLANK(laps_times[[#This Row],[62]]),"DNF",CONCATENATE(RANK(rounds_cum_time[[#This Row],[62]],rounds_cum_time[62],1),"."))</f>
        <v>82.</v>
      </c>
      <c r="BT87" s="11" t="str">
        <f>IF(ISBLANK(laps_times[[#This Row],[63]]),"DNF",CONCATENATE(RANK(rounds_cum_time[[#This Row],[63]],rounds_cum_time[63],1),"."))</f>
        <v>82.</v>
      </c>
    </row>
    <row r="88" spans="2:72" x14ac:dyDescent="0.2">
      <c r="B88" s="5">
        <v>83</v>
      </c>
      <c r="C88" s="20">
        <v>81</v>
      </c>
      <c r="D88" s="1" t="s">
        <v>149</v>
      </c>
      <c r="E88" s="3">
        <v>1968</v>
      </c>
      <c r="F88" s="3" t="s">
        <v>1</v>
      </c>
      <c r="G88" s="3">
        <v>30</v>
      </c>
      <c r="H88" s="1" t="s">
        <v>24</v>
      </c>
      <c r="I88" s="7">
        <v>0.17374166666666668</v>
      </c>
      <c r="J88" s="11" t="str">
        <f>IF(ISBLANK(laps_times[[#This Row],[1]]),"DNF",CONCATENATE(RANK(rounds_cum_time[[#This Row],[1]],rounds_cum_time[1],1),"."))</f>
        <v>33.</v>
      </c>
      <c r="K88" s="11" t="str">
        <f>IF(ISBLANK(laps_times[[#This Row],[2]]),"DNF",CONCATENATE(RANK(rounds_cum_time[[#This Row],[2]],rounds_cum_time[2],1),"."))</f>
        <v>39.</v>
      </c>
      <c r="L88" s="11" t="str">
        <f>IF(ISBLANK(laps_times[[#This Row],[3]]),"DNF",CONCATENATE(RANK(rounds_cum_time[[#This Row],[3]],rounds_cum_time[3],1),"."))</f>
        <v>47.</v>
      </c>
      <c r="M88" s="11" t="str">
        <f>IF(ISBLANK(laps_times[[#This Row],[4]]),"DNF",CONCATENATE(RANK(rounds_cum_time[[#This Row],[4]],rounds_cum_time[4],1),"."))</f>
        <v>58.</v>
      </c>
      <c r="N88" s="11" t="str">
        <f>IF(ISBLANK(laps_times[[#This Row],[5]]),"DNF",CONCATENATE(RANK(rounds_cum_time[[#This Row],[5]],rounds_cum_time[5],1),"."))</f>
        <v>60.</v>
      </c>
      <c r="O88" s="11" t="str">
        <f>IF(ISBLANK(laps_times[[#This Row],[6]]),"DNF",CONCATENATE(RANK(rounds_cum_time[[#This Row],[6]],rounds_cum_time[6],1),"."))</f>
        <v>61.</v>
      </c>
      <c r="P88" s="11" t="str">
        <f>IF(ISBLANK(laps_times[[#This Row],[7]]),"DNF",CONCATENATE(RANK(rounds_cum_time[[#This Row],[7]],rounds_cum_time[7],1),"."))</f>
        <v>63.</v>
      </c>
      <c r="Q88" s="11" t="str">
        <f>IF(ISBLANK(laps_times[[#This Row],[8]]),"DNF",CONCATENATE(RANK(rounds_cum_time[[#This Row],[8]],rounds_cum_time[8],1),"."))</f>
        <v>65.</v>
      </c>
      <c r="R88" s="11" t="str">
        <f>IF(ISBLANK(laps_times[[#This Row],[9]]),"DNF",CONCATENATE(RANK(rounds_cum_time[[#This Row],[9]],rounds_cum_time[9],1),"."))</f>
        <v>65.</v>
      </c>
      <c r="S88" s="11" t="str">
        <f>IF(ISBLANK(laps_times[[#This Row],[10]]),"DNF",CONCATENATE(RANK(rounds_cum_time[[#This Row],[10]],rounds_cum_time[10],1),"."))</f>
        <v>72.</v>
      </c>
      <c r="T88" s="11" t="str">
        <f>IF(ISBLANK(laps_times[[#This Row],[11]]),"DNF",CONCATENATE(RANK(rounds_cum_time[[#This Row],[11]],rounds_cum_time[11],1),"."))</f>
        <v>72.</v>
      </c>
      <c r="U88" s="11" t="str">
        <f>IF(ISBLANK(laps_times[[#This Row],[12]]),"DNF",CONCATENATE(RANK(rounds_cum_time[[#This Row],[12]],rounds_cum_time[12],1),"."))</f>
        <v>72.</v>
      </c>
      <c r="V88" s="11" t="str">
        <f>IF(ISBLANK(laps_times[[#This Row],[13]]),"DNF",CONCATENATE(RANK(rounds_cum_time[[#This Row],[13]],rounds_cum_time[13],1),"."))</f>
        <v>72.</v>
      </c>
      <c r="W88" s="11" t="str">
        <f>IF(ISBLANK(laps_times[[#This Row],[14]]),"DNF",CONCATENATE(RANK(rounds_cum_time[[#This Row],[14]],rounds_cum_time[14],1),"."))</f>
        <v>75.</v>
      </c>
      <c r="X88" s="11" t="str">
        <f>IF(ISBLANK(laps_times[[#This Row],[15]]),"DNF",CONCATENATE(RANK(rounds_cum_time[[#This Row],[15]],rounds_cum_time[15],1),"."))</f>
        <v>73.</v>
      </c>
      <c r="Y88" s="11" t="str">
        <f>IF(ISBLANK(laps_times[[#This Row],[16]]),"DNF",CONCATENATE(RANK(rounds_cum_time[[#This Row],[16]],rounds_cum_time[16],1),"."))</f>
        <v>75.</v>
      </c>
      <c r="Z88" s="11" t="str">
        <f>IF(ISBLANK(laps_times[[#This Row],[17]]),"DNF",CONCATENATE(RANK(rounds_cum_time[[#This Row],[17]],rounds_cum_time[17],1),"."))</f>
        <v>78.</v>
      </c>
      <c r="AA88" s="11" t="str">
        <f>IF(ISBLANK(laps_times[[#This Row],[18]]),"DNF",CONCATENATE(RANK(rounds_cum_time[[#This Row],[18]],rounds_cum_time[18],1),"."))</f>
        <v>78.</v>
      </c>
      <c r="AB88" s="11" t="str">
        <f>IF(ISBLANK(laps_times[[#This Row],[19]]),"DNF",CONCATENATE(RANK(rounds_cum_time[[#This Row],[19]],rounds_cum_time[19],1),"."))</f>
        <v>78.</v>
      </c>
      <c r="AC88" s="11" t="str">
        <f>IF(ISBLANK(laps_times[[#This Row],[20]]),"DNF",CONCATENATE(RANK(rounds_cum_time[[#This Row],[20]],rounds_cum_time[20],1),"."))</f>
        <v>78.</v>
      </c>
      <c r="AD88" s="11" t="str">
        <f>IF(ISBLANK(laps_times[[#This Row],[21]]),"DNF",CONCATENATE(RANK(rounds_cum_time[[#This Row],[21]],rounds_cum_time[21],1),"."))</f>
        <v>79.</v>
      </c>
      <c r="AE88" s="11" t="str">
        <f>IF(ISBLANK(laps_times[[#This Row],[22]]),"DNF",CONCATENATE(RANK(rounds_cum_time[[#This Row],[22]],rounds_cum_time[22],1),"."))</f>
        <v>81.</v>
      </c>
      <c r="AF88" s="11" t="str">
        <f>IF(ISBLANK(laps_times[[#This Row],[23]]),"DNF",CONCATENATE(RANK(rounds_cum_time[[#This Row],[23]],rounds_cum_time[23],1),"."))</f>
        <v>81.</v>
      </c>
      <c r="AG88" s="11" t="str">
        <f>IF(ISBLANK(laps_times[[#This Row],[24]]),"DNF",CONCATENATE(RANK(rounds_cum_time[[#This Row],[24]],rounds_cum_time[24],1),"."))</f>
        <v>81.</v>
      </c>
      <c r="AH88" s="11" t="str">
        <f>IF(ISBLANK(laps_times[[#This Row],[25]]),"DNF",CONCATENATE(RANK(rounds_cum_time[[#This Row],[25]],rounds_cum_time[25],1),"."))</f>
        <v>82.</v>
      </c>
      <c r="AI88" s="11" t="str">
        <f>IF(ISBLANK(laps_times[[#This Row],[26]]),"DNF",CONCATENATE(RANK(rounds_cum_time[[#This Row],[26]],rounds_cum_time[26],1),"."))</f>
        <v>83.</v>
      </c>
      <c r="AJ88" s="11" t="str">
        <f>IF(ISBLANK(laps_times[[#This Row],[27]]),"DNF",CONCATENATE(RANK(rounds_cum_time[[#This Row],[27]],rounds_cum_time[27],1),"."))</f>
        <v>83.</v>
      </c>
      <c r="AK88" s="11" t="str">
        <f>IF(ISBLANK(laps_times[[#This Row],[28]]),"DNF",CONCATENATE(RANK(rounds_cum_time[[#This Row],[28]],rounds_cum_time[28],1),"."))</f>
        <v>83.</v>
      </c>
      <c r="AL88" s="11" t="str">
        <f>IF(ISBLANK(laps_times[[#This Row],[29]]),"DNF",CONCATENATE(RANK(rounds_cum_time[[#This Row],[29]],rounds_cum_time[29],1),"."))</f>
        <v>82.</v>
      </c>
      <c r="AM88" s="11" t="str">
        <f>IF(ISBLANK(laps_times[[#This Row],[30]]),"DNF",CONCATENATE(RANK(rounds_cum_time[[#This Row],[30]],rounds_cum_time[30],1),"."))</f>
        <v>81.</v>
      </c>
      <c r="AN88" s="11" t="str">
        <f>IF(ISBLANK(laps_times[[#This Row],[31]]),"DNF",CONCATENATE(RANK(rounds_cum_time[[#This Row],[31]],rounds_cum_time[31],1),"."))</f>
        <v>81.</v>
      </c>
      <c r="AO88" s="11" t="str">
        <f>IF(ISBLANK(laps_times[[#This Row],[32]]),"DNF",CONCATENATE(RANK(rounds_cum_time[[#This Row],[32]],rounds_cum_time[32],1),"."))</f>
        <v>81.</v>
      </c>
      <c r="AP88" s="11" t="str">
        <f>IF(ISBLANK(laps_times[[#This Row],[33]]),"DNF",CONCATENATE(RANK(rounds_cum_time[[#This Row],[33]],rounds_cum_time[33],1),"."))</f>
        <v>81.</v>
      </c>
      <c r="AQ88" s="11" t="str">
        <f>IF(ISBLANK(laps_times[[#This Row],[34]]),"DNF",CONCATENATE(RANK(rounds_cum_time[[#This Row],[34]],rounds_cum_time[34],1),"."))</f>
        <v>81.</v>
      </c>
      <c r="AR88" s="11" t="str">
        <f>IF(ISBLANK(laps_times[[#This Row],[35]]),"DNF",CONCATENATE(RANK(rounds_cum_time[[#This Row],[35]],rounds_cum_time[35],1),"."))</f>
        <v>81.</v>
      </c>
      <c r="AS88" s="11" t="str">
        <f>IF(ISBLANK(laps_times[[#This Row],[36]]),"DNF",CONCATENATE(RANK(rounds_cum_time[[#This Row],[36]],rounds_cum_time[36],1),"."))</f>
        <v>81.</v>
      </c>
      <c r="AT88" s="11" t="str">
        <f>IF(ISBLANK(laps_times[[#This Row],[37]]),"DNF",CONCATENATE(RANK(rounds_cum_time[[#This Row],[37]],rounds_cum_time[37],1),"."))</f>
        <v>83.</v>
      </c>
      <c r="AU88" s="11" t="str">
        <f>IF(ISBLANK(laps_times[[#This Row],[38]]),"DNF",CONCATENATE(RANK(rounds_cum_time[[#This Row],[38]],rounds_cum_time[38],1),"."))</f>
        <v>83.</v>
      </c>
      <c r="AV88" s="11" t="str">
        <f>IF(ISBLANK(laps_times[[#This Row],[39]]),"DNF",CONCATENATE(RANK(rounds_cum_time[[#This Row],[39]],rounds_cum_time[39],1),"."))</f>
        <v>84.</v>
      </c>
      <c r="AW88" s="11" t="str">
        <f>IF(ISBLANK(laps_times[[#This Row],[40]]),"DNF",CONCATENATE(RANK(rounds_cum_time[[#This Row],[40]],rounds_cum_time[40],1),"."))</f>
        <v>85.</v>
      </c>
      <c r="AX88" s="11" t="str">
        <f>IF(ISBLANK(laps_times[[#This Row],[41]]),"DNF",CONCATENATE(RANK(rounds_cum_time[[#This Row],[41]],rounds_cum_time[41],1),"."))</f>
        <v>84.</v>
      </c>
      <c r="AY88" s="11" t="str">
        <f>IF(ISBLANK(laps_times[[#This Row],[42]]),"DNF",CONCATENATE(RANK(rounds_cum_time[[#This Row],[42]],rounds_cum_time[42],1),"."))</f>
        <v>84.</v>
      </c>
      <c r="AZ88" s="11" t="str">
        <f>IF(ISBLANK(laps_times[[#This Row],[43]]),"DNF",CONCATENATE(RANK(rounds_cum_time[[#This Row],[43]],rounds_cum_time[43],1),"."))</f>
        <v>84.</v>
      </c>
      <c r="BA88" s="11" t="str">
        <f>IF(ISBLANK(laps_times[[#This Row],[44]]),"DNF",CONCATENATE(RANK(rounds_cum_time[[#This Row],[44]],rounds_cum_time[44],1),"."))</f>
        <v>85.</v>
      </c>
      <c r="BB88" s="11" t="str">
        <f>IF(ISBLANK(laps_times[[#This Row],[45]]),"DNF",CONCATENATE(RANK(rounds_cum_time[[#This Row],[45]],rounds_cum_time[45],1),"."))</f>
        <v>86.</v>
      </c>
      <c r="BC88" s="11" t="str">
        <f>IF(ISBLANK(laps_times[[#This Row],[46]]),"DNF",CONCATENATE(RANK(rounds_cum_time[[#This Row],[46]],rounds_cum_time[46],1),"."))</f>
        <v>85.</v>
      </c>
      <c r="BD88" s="11" t="str">
        <f>IF(ISBLANK(laps_times[[#This Row],[47]]),"DNF",CONCATENATE(RANK(rounds_cum_time[[#This Row],[47]],rounds_cum_time[47],1),"."))</f>
        <v>85.</v>
      </c>
      <c r="BE88" s="11" t="str">
        <f>IF(ISBLANK(laps_times[[#This Row],[48]]),"DNF",CONCATENATE(RANK(rounds_cum_time[[#This Row],[48]],rounds_cum_time[48],1),"."))</f>
        <v>86.</v>
      </c>
      <c r="BF88" s="11" t="str">
        <f>IF(ISBLANK(laps_times[[#This Row],[49]]),"DNF",CONCATENATE(RANK(rounds_cum_time[[#This Row],[49]],rounds_cum_time[49],1),"."))</f>
        <v>86.</v>
      </c>
      <c r="BG88" s="11" t="str">
        <f>IF(ISBLANK(laps_times[[#This Row],[50]]),"DNF",CONCATENATE(RANK(rounds_cum_time[[#This Row],[50]],rounds_cum_time[50],1),"."))</f>
        <v>86.</v>
      </c>
      <c r="BH88" s="11" t="str">
        <f>IF(ISBLANK(laps_times[[#This Row],[51]]),"DNF",CONCATENATE(RANK(rounds_cum_time[[#This Row],[51]],rounds_cum_time[51],1),"."))</f>
        <v>86.</v>
      </c>
      <c r="BI88" s="11" t="str">
        <f>IF(ISBLANK(laps_times[[#This Row],[52]]),"DNF",CONCATENATE(RANK(rounds_cum_time[[#This Row],[52]],rounds_cum_time[52],1),"."))</f>
        <v>85.</v>
      </c>
      <c r="BJ88" s="11" t="str">
        <f>IF(ISBLANK(laps_times[[#This Row],[53]]),"DNF",CONCATENATE(RANK(rounds_cum_time[[#This Row],[53]],rounds_cum_time[53],1),"."))</f>
        <v>85.</v>
      </c>
      <c r="BK88" s="11" t="str">
        <f>IF(ISBLANK(laps_times[[#This Row],[54]]),"DNF",CONCATENATE(RANK(rounds_cum_time[[#This Row],[54]],rounds_cum_time[54],1),"."))</f>
        <v>84.</v>
      </c>
      <c r="BL88" s="11" t="str">
        <f>IF(ISBLANK(laps_times[[#This Row],[55]]),"DNF",CONCATENATE(RANK(rounds_cum_time[[#This Row],[55]],rounds_cum_time[55],1),"."))</f>
        <v>84.</v>
      </c>
      <c r="BM88" s="11" t="str">
        <f>IF(ISBLANK(laps_times[[#This Row],[56]]),"DNF",CONCATENATE(RANK(rounds_cum_time[[#This Row],[56]],rounds_cum_time[56],1),"."))</f>
        <v>84.</v>
      </c>
      <c r="BN88" s="11" t="str">
        <f>IF(ISBLANK(laps_times[[#This Row],[57]]),"DNF",CONCATENATE(RANK(rounds_cum_time[[#This Row],[57]],rounds_cum_time[57],1),"."))</f>
        <v>83.</v>
      </c>
      <c r="BO88" s="11" t="str">
        <f>IF(ISBLANK(laps_times[[#This Row],[58]]),"DNF",CONCATENATE(RANK(rounds_cum_time[[#This Row],[58]],rounds_cum_time[58],1),"."))</f>
        <v>83.</v>
      </c>
      <c r="BP88" s="11" t="str">
        <f>IF(ISBLANK(laps_times[[#This Row],[59]]),"DNF",CONCATENATE(RANK(rounds_cum_time[[#This Row],[59]],rounds_cum_time[59],1),"."))</f>
        <v>84.</v>
      </c>
      <c r="BQ88" s="11" t="str">
        <f>IF(ISBLANK(laps_times[[#This Row],[60]]),"DNF",CONCATENATE(RANK(rounds_cum_time[[#This Row],[60]],rounds_cum_time[60],1),"."))</f>
        <v>84.</v>
      </c>
      <c r="BR88" s="11" t="str">
        <f>IF(ISBLANK(laps_times[[#This Row],[61]]),"DNF",CONCATENATE(RANK(rounds_cum_time[[#This Row],[61]],rounds_cum_time[61],1),"."))</f>
        <v>83.</v>
      </c>
      <c r="BS88" s="11" t="str">
        <f>IF(ISBLANK(laps_times[[#This Row],[62]]),"DNF",CONCATENATE(RANK(rounds_cum_time[[#This Row],[62]],rounds_cum_time[62],1),"."))</f>
        <v>83.</v>
      </c>
      <c r="BT88" s="11" t="str">
        <f>IF(ISBLANK(laps_times[[#This Row],[63]]),"DNF",CONCATENATE(RANK(rounds_cum_time[[#This Row],[63]],rounds_cum_time[63],1),"."))</f>
        <v>83.</v>
      </c>
    </row>
    <row r="89" spans="2:72" x14ac:dyDescent="0.2">
      <c r="B89" s="5">
        <v>84</v>
      </c>
      <c r="C89" s="20">
        <v>69</v>
      </c>
      <c r="D89" s="1" t="s">
        <v>150</v>
      </c>
      <c r="E89" s="3">
        <v>1970</v>
      </c>
      <c r="F89" s="3" t="s">
        <v>1</v>
      </c>
      <c r="G89" s="3">
        <v>31</v>
      </c>
      <c r="H89" s="1" t="s">
        <v>151</v>
      </c>
      <c r="I89" s="7">
        <v>0.17485104166666665</v>
      </c>
      <c r="J89" s="11" t="str">
        <f>IF(ISBLANK(laps_times[[#This Row],[1]]),"DNF",CONCATENATE(RANK(rounds_cum_time[[#This Row],[1]],rounds_cum_time[1],1),"."))</f>
        <v>85.</v>
      </c>
      <c r="K89" s="11" t="str">
        <f>IF(ISBLANK(laps_times[[#This Row],[2]]),"DNF",CONCATENATE(RANK(rounds_cum_time[[#This Row],[2]],rounds_cum_time[2],1),"."))</f>
        <v>98.</v>
      </c>
      <c r="L89" s="11" t="str">
        <f>IF(ISBLANK(laps_times[[#This Row],[3]]),"DNF",CONCATENATE(RANK(rounds_cum_time[[#This Row],[3]],rounds_cum_time[3],1),"."))</f>
        <v>96.</v>
      </c>
      <c r="M89" s="11" t="str">
        <f>IF(ISBLANK(laps_times[[#This Row],[4]]),"DNF",CONCATENATE(RANK(rounds_cum_time[[#This Row],[4]],rounds_cum_time[4],1),"."))</f>
        <v>95.</v>
      </c>
      <c r="N89" s="11" t="str">
        <f>IF(ISBLANK(laps_times[[#This Row],[5]]),"DNF",CONCATENATE(RANK(rounds_cum_time[[#This Row],[5]],rounds_cum_time[5],1),"."))</f>
        <v>94.</v>
      </c>
      <c r="O89" s="11" t="str">
        <f>IF(ISBLANK(laps_times[[#This Row],[6]]),"DNF",CONCATENATE(RANK(rounds_cum_time[[#This Row],[6]],rounds_cum_time[6],1),"."))</f>
        <v>93.</v>
      </c>
      <c r="P89" s="11" t="str">
        <f>IF(ISBLANK(laps_times[[#This Row],[7]]),"DNF",CONCATENATE(RANK(rounds_cum_time[[#This Row],[7]],rounds_cum_time[7],1),"."))</f>
        <v>92.</v>
      </c>
      <c r="Q89" s="11" t="str">
        <f>IF(ISBLANK(laps_times[[#This Row],[8]]),"DNF",CONCATENATE(RANK(rounds_cum_time[[#This Row],[8]],rounds_cum_time[8],1),"."))</f>
        <v>92.</v>
      </c>
      <c r="R89" s="11" t="str">
        <f>IF(ISBLANK(laps_times[[#This Row],[9]]),"DNF",CONCATENATE(RANK(rounds_cum_time[[#This Row],[9]],rounds_cum_time[9],1),"."))</f>
        <v>92.</v>
      </c>
      <c r="S89" s="11" t="str">
        <f>IF(ISBLANK(laps_times[[#This Row],[10]]),"DNF",CONCATENATE(RANK(rounds_cum_time[[#This Row],[10]],rounds_cum_time[10],1),"."))</f>
        <v>92.</v>
      </c>
      <c r="T89" s="11" t="str">
        <f>IF(ISBLANK(laps_times[[#This Row],[11]]),"DNF",CONCATENATE(RANK(rounds_cum_time[[#This Row],[11]],rounds_cum_time[11],1),"."))</f>
        <v>92.</v>
      </c>
      <c r="U89" s="11" t="str">
        <f>IF(ISBLANK(laps_times[[#This Row],[12]]),"DNF",CONCATENATE(RANK(rounds_cum_time[[#This Row],[12]],rounds_cum_time[12],1),"."))</f>
        <v>92.</v>
      </c>
      <c r="V89" s="11" t="str">
        <f>IF(ISBLANK(laps_times[[#This Row],[13]]),"DNF",CONCATENATE(RANK(rounds_cum_time[[#This Row],[13]],rounds_cum_time[13],1),"."))</f>
        <v>92.</v>
      </c>
      <c r="W89" s="11" t="str">
        <f>IF(ISBLANK(laps_times[[#This Row],[14]]),"DNF",CONCATENATE(RANK(rounds_cum_time[[#This Row],[14]],rounds_cum_time[14],1),"."))</f>
        <v>92.</v>
      </c>
      <c r="X89" s="11" t="str">
        <f>IF(ISBLANK(laps_times[[#This Row],[15]]),"DNF",CONCATENATE(RANK(rounds_cum_time[[#This Row],[15]],rounds_cum_time[15],1),"."))</f>
        <v>92.</v>
      </c>
      <c r="Y89" s="11" t="str">
        <f>IF(ISBLANK(laps_times[[#This Row],[16]]),"DNF",CONCATENATE(RANK(rounds_cum_time[[#This Row],[16]],rounds_cum_time[16],1),"."))</f>
        <v>92.</v>
      </c>
      <c r="Z89" s="11" t="str">
        <f>IF(ISBLANK(laps_times[[#This Row],[17]]),"DNF",CONCATENATE(RANK(rounds_cum_time[[#This Row],[17]],rounds_cum_time[17],1),"."))</f>
        <v>92.</v>
      </c>
      <c r="AA89" s="11" t="str">
        <f>IF(ISBLANK(laps_times[[#This Row],[18]]),"DNF",CONCATENATE(RANK(rounds_cum_time[[#This Row],[18]],rounds_cum_time[18],1),"."))</f>
        <v>92.</v>
      </c>
      <c r="AB89" s="11" t="str">
        <f>IF(ISBLANK(laps_times[[#This Row],[19]]),"DNF",CONCATENATE(RANK(rounds_cum_time[[#This Row],[19]],rounds_cum_time[19],1),"."))</f>
        <v>92.</v>
      </c>
      <c r="AC89" s="11" t="str">
        <f>IF(ISBLANK(laps_times[[#This Row],[20]]),"DNF",CONCATENATE(RANK(rounds_cum_time[[#This Row],[20]],rounds_cum_time[20],1),"."))</f>
        <v>92.</v>
      </c>
      <c r="AD89" s="11" t="str">
        <f>IF(ISBLANK(laps_times[[#This Row],[21]]),"DNF",CONCATENATE(RANK(rounds_cum_time[[#This Row],[21]],rounds_cum_time[21],1),"."))</f>
        <v>91.</v>
      </c>
      <c r="AE89" s="11" t="str">
        <f>IF(ISBLANK(laps_times[[#This Row],[22]]),"DNF",CONCATENATE(RANK(rounds_cum_time[[#This Row],[22]],rounds_cum_time[22],1),"."))</f>
        <v>92.</v>
      </c>
      <c r="AF89" s="11" t="str">
        <f>IF(ISBLANK(laps_times[[#This Row],[23]]),"DNF",CONCATENATE(RANK(rounds_cum_time[[#This Row],[23]],rounds_cum_time[23],1),"."))</f>
        <v>90.</v>
      </c>
      <c r="AG89" s="11" t="str">
        <f>IF(ISBLANK(laps_times[[#This Row],[24]]),"DNF",CONCATENATE(RANK(rounds_cum_time[[#This Row],[24]],rounds_cum_time[24],1),"."))</f>
        <v>90.</v>
      </c>
      <c r="AH89" s="11" t="str">
        <f>IF(ISBLANK(laps_times[[#This Row],[25]]),"DNF",CONCATENATE(RANK(rounds_cum_time[[#This Row],[25]],rounds_cum_time[25],1),"."))</f>
        <v>90.</v>
      </c>
      <c r="AI89" s="11" t="str">
        <f>IF(ISBLANK(laps_times[[#This Row],[26]]),"DNF",CONCATENATE(RANK(rounds_cum_time[[#This Row],[26]],rounds_cum_time[26],1),"."))</f>
        <v>90.</v>
      </c>
      <c r="AJ89" s="11" t="str">
        <f>IF(ISBLANK(laps_times[[#This Row],[27]]),"DNF",CONCATENATE(RANK(rounds_cum_time[[#This Row],[27]],rounds_cum_time[27],1),"."))</f>
        <v>89.</v>
      </c>
      <c r="AK89" s="11" t="str">
        <f>IF(ISBLANK(laps_times[[#This Row],[28]]),"DNF",CONCATENATE(RANK(rounds_cum_time[[#This Row],[28]],rounds_cum_time[28],1),"."))</f>
        <v>89.</v>
      </c>
      <c r="AL89" s="11" t="str">
        <f>IF(ISBLANK(laps_times[[#This Row],[29]]),"DNF",CONCATENATE(RANK(rounds_cum_time[[#This Row],[29]],rounds_cum_time[29],1),"."))</f>
        <v>88.</v>
      </c>
      <c r="AM89" s="11" t="str">
        <f>IF(ISBLANK(laps_times[[#This Row],[30]]),"DNF",CONCATENATE(RANK(rounds_cum_time[[#This Row],[30]],rounds_cum_time[30],1),"."))</f>
        <v>87.</v>
      </c>
      <c r="AN89" s="11" t="str">
        <f>IF(ISBLANK(laps_times[[#This Row],[31]]),"DNF",CONCATENATE(RANK(rounds_cum_time[[#This Row],[31]],rounds_cum_time[31],1),"."))</f>
        <v>87.</v>
      </c>
      <c r="AO89" s="11" t="str">
        <f>IF(ISBLANK(laps_times[[#This Row],[32]]),"DNF",CONCATENATE(RANK(rounds_cum_time[[#This Row],[32]],rounds_cum_time[32],1),"."))</f>
        <v>86.</v>
      </c>
      <c r="AP89" s="11" t="str">
        <f>IF(ISBLANK(laps_times[[#This Row],[33]]),"DNF",CONCATENATE(RANK(rounds_cum_time[[#This Row],[33]],rounds_cum_time[33],1),"."))</f>
        <v>85.</v>
      </c>
      <c r="AQ89" s="11" t="str">
        <f>IF(ISBLANK(laps_times[[#This Row],[34]]),"DNF",CONCATENATE(RANK(rounds_cum_time[[#This Row],[34]],rounds_cum_time[34],1),"."))</f>
        <v>85.</v>
      </c>
      <c r="AR89" s="11" t="str">
        <f>IF(ISBLANK(laps_times[[#This Row],[35]]),"DNF",CONCATENATE(RANK(rounds_cum_time[[#This Row],[35]],rounds_cum_time[35],1),"."))</f>
        <v>85.</v>
      </c>
      <c r="AS89" s="11" t="str">
        <f>IF(ISBLANK(laps_times[[#This Row],[36]]),"DNF",CONCATENATE(RANK(rounds_cum_time[[#This Row],[36]],rounds_cum_time[36],1),"."))</f>
        <v>85.</v>
      </c>
      <c r="AT89" s="11" t="str">
        <f>IF(ISBLANK(laps_times[[#This Row],[37]]),"DNF",CONCATENATE(RANK(rounds_cum_time[[#This Row],[37]],rounds_cum_time[37],1),"."))</f>
        <v>84.</v>
      </c>
      <c r="AU89" s="11" t="str">
        <f>IF(ISBLANK(laps_times[[#This Row],[38]]),"DNF",CONCATENATE(RANK(rounds_cum_time[[#This Row],[38]],rounds_cum_time[38],1),"."))</f>
        <v>84.</v>
      </c>
      <c r="AV89" s="11" t="str">
        <f>IF(ISBLANK(laps_times[[#This Row],[39]]),"DNF",CONCATENATE(RANK(rounds_cum_time[[#This Row],[39]],rounds_cum_time[39],1),"."))</f>
        <v>83.</v>
      </c>
      <c r="AW89" s="11" t="str">
        <f>IF(ISBLANK(laps_times[[#This Row],[40]]),"DNF",CONCATENATE(RANK(rounds_cum_time[[#This Row],[40]],rounds_cum_time[40],1),"."))</f>
        <v>83.</v>
      </c>
      <c r="AX89" s="11" t="str">
        <f>IF(ISBLANK(laps_times[[#This Row],[41]]),"DNF",CONCATENATE(RANK(rounds_cum_time[[#This Row],[41]],rounds_cum_time[41],1),"."))</f>
        <v>83.</v>
      </c>
      <c r="AY89" s="11" t="str">
        <f>IF(ISBLANK(laps_times[[#This Row],[42]]),"DNF",CONCATENATE(RANK(rounds_cum_time[[#This Row],[42]],rounds_cum_time[42],1),"."))</f>
        <v>83.</v>
      </c>
      <c r="AZ89" s="11" t="str">
        <f>IF(ISBLANK(laps_times[[#This Row],[43]]),"DNF",CONCATENATE(RANK(rounds_cum_time[[#This Row],[43]],rounds_cum_time[43],1),"."))</f>
        <v>83.</v>
      </c>
      <c r="BA89" s="11" t="str">
        <f>IF(ISBLANK(laps_times[[#This Row],[44]]),"DNF",CONCATENATE(RANK(rounds_cum_time[[#This Row],[44]],rounds_cum_time[44],1),"."))</f>
        <v>83.</v>
      </c>
      <c r="BB89" s="11" t="str">
        <f>IF(ISBLANK(laps_times[[#This Row],[45]]),"DNF",CONCATENATE(RANK(rounds_cum_time[[#This Row],[45]],rounds_cum_time[45],1),"."))</f>
        <v>83.</v>
      </c>
      <c r="BC89" s="11" t="str">
        <f>IF(ISBLANK(laps_times[[#This Row],[46]]),"DNF",CONCATENATE(RANK(rounds_cum_time[[#This Row],[46]],rounds_cum_time[46],1),"."))</f>
        <v>83.</v>
      </c>
      <c r="BD89" s="11" t="str">
        <f>IF(ISBLANK(laps_times[[#This Row],[47]]),"DNF",CONCATENATE(RANK(rounds_cum_time[[#This Row],[47]],rounds_cum_time[47],1),"."))</f>
        <v>83.</v>
      </c>
      <c r="BE89" s="11" t="str">
        <f>IF(ISBLANK(laps_times[[#This Row],[48]]),"DNF",CONCATENATE(RANK(rounds_cum_time[[#This Row],[48]],rounds_cum_time[48],1),"."))</f>
        <v>83.</v>
      </c>
      <c r="BF89" s="11" t="str">
        <f>IF(ISBLANK(laps_times[[#This Row],[49]]),"DNF",CONCATENATE(RANK(rounds_cum_time[[#This Row],[49]],rounds_cum_time[49],1),"."))</f>
        <v>82.</v>
      </c>
      <c r="BG89" s="11" t="str">
        <f>IF(ISBLANK(laps_times[[#This Row],[50]]),"DNF",CONCATENATE(RANK(rounds_cum_time[[#This Row],[50]],rounds_cum_time[50],1),"."))</f>
        <v>83.</v>
      </c>
      <c r="BH89" s="11" t="str">
        <f>IF(ISBLANK(laps_times[[#This Row],[51]]),"DNF",CONCATENATE(RANK(rounds_cum_time[[#This Row],[51]],rounds_cum_time[51],1),"."))</f>
        <v>82.</v>
      </c>
      <c r="BI89" s="11" t="str">
        <f>IF(ISBLANK(laps_times[[#This Row],[52]]),"DNF",CONCATENATE(RANK(rounds_cum_time[[#This Row],[52]],rounds_cum_time[52],1),"."))</f>
        <v>83.</v>
      </c>
      <c r="BJ89" s="11" t="str">
        <f>IF(ISBLANK(laps_times[[#This Row],[53]]),"DNF",CONCATENATE(RANK(rounds_cum_time[[#This Row],[53]],rounds_cum_time[53],1),"."))</f>
        <v>84.</v>
      </c>
      <c r="BK89" s="11" t="str">
        <f>IF(ISBLANK(laps_times[[#This Row],[54]]),"DNF",CONCATENATE(RANK(rounds_cum_time[[#This Row],[54]],rounds_cum_time[54],1),"."))</f>
        <v>85.</v>
      </c>
      <c r="BL89" s="11" t="str">
        <f>IF(ISBLANK(laps_times[[#This Row],[55]]),"DNF",CONCATENATE(RANK(rounds_cum_time[[#This Row],[55]],rounds_cum_time[55],1),"."))</f>
        <v>85.</v>
      </c>
      <c r="BM89" s="11" t="str">
        <f>IF(ISBLANK(laps_times[[#This Row],[56]]),"DNF",CONCATENATE(RANK(rounds_cum_time[[#This Row],[56]],rounds_cum_time[56],1),"."))</f>
        <v>86.</v>
      </c>
      <c r="BN89" s="11" t="str">
        <f>IF(ISBLANK(laps_times[[#This Row],[57]]),"DNF",CONCATENATE(RANK(rounds_cum_time[[#This Row],[57]],rounds_cum_time[57],1),"."))</f>
        <v>86.</v>
      </c>
      <c r="BO89" s="11" t="str">
        <f>IF(ISBLANK(laps_times[[#This Row],[58]]),"DNF",CONCATENATE(RANK(rounds_cum_time[[#This Row],[58]],rounds_cum_time[58],1),"."))</f>
        <v>86.</v>
      </c>
      <c r="BP89" s="11" t="str">
        <f>IF(ISBLANK(laps_times[[#This Row],[59]]),"DNF",CONCATENATE(RANK(rounds_cum_time[[#This Row],[59]],rounds_cum_time[59],1),"."))</f>
        <v>85.</v>
      </c>
      <c r="BQ89" s="11" t="str">
        <f>IF(ISBLANK(laps_times[[#This Row],[60]]),"DNF",CONCATENATE(RANK(rounds_cum_time[[#This Row],[60]],rounds_cum_time[60],1),"."))</f>
        <v>85.</v>
      </c>
      <c r="BR89" s="11" t="str">
        <f>IF(ISBLANK(laps_times[[#This Row],[61]]),"DNF",CONCATENATE(RANK(rounds_cum_time[[#This Row],[61]],rounds_cum_time[61],1),"."))</f>
        <v>84.</v>
      </c>
      <c r="BS89" s="11" t="str">
        <f>IF(ISBLANK(laps_times[[#This Row],[62]]),"DNF",CONCATENATE(RANK(rounds_cum_time[[#This Row],[62]],rounds_cum_time[62],1),"."))</f>
        <v>84.</v>
      </c>
      <c r="BT89" s="11" t="str">
        <f>IF(ISBLANK(laps_times[[#This Row],[63]]),"DNF",CONCATENATE(RANK(rounds_cum_time[[#This Row],[63]],rounds_cum_time[63],1),"."))</f>
        <v>84.</v>
      </c>
    </row>
    <row r="90" spans="2:72" x14ac:dyDescent="0.2">
      <c r="B90" s="5">
        <v>85</v>
      </c>
      <c r="C90" s="20">
        <v>127</v>
      </c>
      <c r="D90" s="1" t="s">
        <v>152</v>
      </c>
      <c r="E90" s="3">
        <v>1949</v>
      </c>
      <c r="F90" s="3" t="s">
        <v>64</v>
      </c>
      <c r="G90" s="3">
        <v>7</v>
      </c>
      <c r="H90" s="1" t="s">
        <v>153</v>
      </c>
      <c r="I90" s="7">
        <v>0.17776990740740739</v>
      </c>
      <c r="J90" s="11" t="str">
        <f>IF(ISBLANK(laps_times[[#This Row],[1]]),"DNF",CONCATENATE(RANK(rounds_cum_time[[#This Row],[1]],rounds_cum_time[1],1),"."))</f>
        <v>30.</v>
      </c>
      <c r="K90" s="11" t="str">
        <f>IF(ISBLANK(laps_times[[#This Row],[2]]),"DNF",CONCATENATE(RANK(rounds_cum_time[[#This Row],[2]],rounds_cum_time[2],1),"."))</f>
        <v>32.</v>
      </c>
      <c r="L90" s="11" t="str">
        <f>IF(ISBLANK(laps_times[[#This Row],[3]]),"DNF",CONCATENATE(RANK(rounds_cum_time[[#This Row],[3]],rounds_cum_time[3],1),"."))</f>
        <v>33.</v>
      </c>
      <c r="M90" s="11" t="str">
        <f>IF(ISBLANK(laps_times[[#This Row],[4]]),"DNF",CONCATENATE(RANK(rounds_cum_time[[#This Row],[4]],rounds_cum_time[4],1),"."))</f>
        <v>32.</v>
      </c>
      <c r="N90" s="11" t="str">
        <f>IF(ISBLANK(laps_times[[#This Row],[5]]),"DNF",CONCATENATE(RANK(rounds_cum_time[[#This Row],[5]],rounds_cum_time[5],1),"."))</f>
        <v>33.</v>
      </c>
      <c r="O90" s="11" t="str">
        <f>IF(ISBLANK(laps_times[[#This Row],[6]]),"DNF",CONCATENATE(RANK(rounds_cum_time[[#This Row],[6]],rounds_cum_time[6],1),"."))</f>
        <v>35.</v>
      </c>
      <c r="P90" s="11" t="str">
        <f>IF(ISBLANK(laps_times[[#This Row],[7]]),"DNF",CONCATENATE(RANK(rounds_cum_time[[#This Row],[7]],rounds_cum_time[7],1),"."))</f>
        <v>36.</v>
      </c>
      <c r="Q90" s="11" t="str">
        <f>IF(ISBLANK(laps_times[[#This Row],[8]]),"DNF",CONCATENATE(RANK(rounds_cum_time[[#This Row],[8]],rounds_cum_time[8],1),"."))</f>
        <v>32.</v>
      </c>
      <c r="R90" s="11" t="str">
        <f>IF(ISBLANK(laps_times[[#This Row],[9]]),"DNF",CONCATENATE(RANK(rounds_cum_time[[#This Row],[9]],rounds_cum_time[9],1),"."))</f>
        <v>31.</v>
      </c>
      <c r="S90" s="11" t="str">
        <f>IF(ISBLANK(laps_times[[#This Row],[10]]),"DNF",CONCATENATE(RANK(rounds_cum_time[[#This Row],[10]],rounds_cum_time[10],1),"."))</f>
        <v>33.</v>
      </c>
      <c r="T90" s="11" t="str">
        <f>IF(ISBLANK(laps_times[[#This Row],[11]]),"DNF",CONCATENATE(RANK(rounds_cum_time[[#This Row],[11]],rounds_cum_time[11],1),"."))</f>
        <v>28.</v>
      </c>
      <c r="U90" s="11" t="str">
        <f>IF(ISBLANK(laps_times[[#This Row],[12]]),"DNF",CONCATENATE(RANK(rounds_cum_time[[#This Row],[12]],rounds_cum_time[12],1),"."))</f>
        <v>31.</v>
      </c>
      <c r="V90" s="11" t="str">
        <f>IF(ISBLANK(laps_times[[#This Row],[13]]),"DNF",CONCATENATE(RANK(rounds_cum_time[[#This Row],[13]],rounds_cum_time[13],1),"."))</f>
        <v>32.</v>
      </c>
      <c r="W90" s="11" t="str">
        <f>IF(ISBLANK(laps_times[[#This Row],[14]]),"DNF",CONCATENATE(RANK(rounds_cum_time[[#This Row],[14]],rounds_cum_time[14],1),"."))</f>
        <v>33.</v>
      </c>
      <c r="X90" s="11" t="str">
        <f>IF(ISBLANK(laps_times[[#This Row],[15]]),"DNF",CONCATENATE(RANK(rounds_cum_time[[#This Row],[15]],rounds_cum_time[15],1),"."))</f>
        <v>32.</v>
      </c>
      <c r="Y90" s="11" t="str">
        <f>IF(ISBLANK(laps_times[[#This Row],[16]]),"DNF",CONCATENATE(RANK(rounds_cum_time[[#This Row],[16]],rounds_cum_time[16],1),"."))</f>
        <v>31.</v>
      </c>
      <c r="Z90" s="11" t="str">
        <f>IF(ISBLANK(laps_times[[#This Row],[17]]),"DNF",CONCATENATE(RANK(rounds_cum_time[[#This Row],[17]],rounds_cum_time[17],1),"."))</f>
        <v>31.</v>
      </c>
      <c r="AA90" s="11" t="str">
        <f>IF(ISBLANK(laps_times[[#This Row],[18]]),"DNF",CONCATENATE(RANK(rounds_cum_time[[#This Row],[18]],rounds_cum_time[18],1),"."))</f>
        <v>32.</v>
      </c>
      <c r="AB90" s="11" t="str">
        <f>IF(ISBLANK(laps_times[[#This Row],[19]]),"DNF",CONCATENATE(RANK(rounds_cum_time[[#This Row],[19]],rounds_cum_time[19],1),"."))</f>
        <v>34.</v>
      </c>
      <c r="AC90" s="11" t="str">
        <f>IF(ISBLANK(laps_times[[#This Row],[20]]),"DNF",CONCATENATE(RANK(rounds_cum_time[[#This Row],[20]],rounds_cum_time[20],1),"."))</f>
        <v>34.</v>
      </c>
      <c r="AD90" s="11" t="str">
        <f>IF(ISBLANK(laps_times[[#This Row],[21]]),"DNF",CONCATENATE(RANK(rounds_cum_time[[#This Row],[21]],rounds_cum_time[21],1),"."))</f>
        <v>32.</v>
      </c>
      <c r="AE90" s="11" t="str">
        <f>IF(ISBLANK(laps_times[[#This Row],[22]]),"DNF",CONCATENATE(RANK(rounds_cum_time[[#This Row],[22]],rounds_cum_time[22],1),"."))</f>
        <v>32.</v>
      </c>
      <c r="AF90" s="11" t="str">
        <f>IF(ISBLANK(laps_times[[#This Row],[23]]),"DNF",CONCATENATE(RANK(rounds_cum_time[[#This Row],[23]],rounds_cum_time[23],1),"."))</f>
        <v>33.</v>
      </c>
      <c r="AG90" s="11" t="str">
        <f>IF(ISBLANK(laps_times[[#This Row],[24]]),"DNF",CONCATENATE(RANK(rounds_cum_time[[#This Row],[24]],rounds_cum_time[24],1),"."))</f>
        <v>34.</v>
      </c>
      <c r="AH90" s="11" t="str">
        <f>IF(ISBLANK(laps_times[[#This Row],[25]]),"DNF",CONCATENATE(RANK(rounds_cum_time[[#This Row],[25]],rounds_cum_time[25],1),"."))</f>
        <v>35.</v>
      </c>
      <c r="AI90" s="11" t="str">
        <f>IF(ISBLANK(laps_times[[#This Row],[26]]),"DNF",CONCATENATE(RANK(rounds_cum_time[[#This Row],[26]],rounds_cum_time[26],1),"."))</f>
        <v>35.</v>
      </c>
      <c r="AJ90" s="11" t="str">
        <f>IF(ISBLANK(laps_times[[#This Row],[27]]),"DNF",CONCATENATE(RANK(rounds_cum_time[[#This Row],[27]],rounds_cum_time[27],1),"."))</f>
        <v>36.</v>
      </c>
      <c r="AK90" s="11" t="str">
        <f>IF(ISBLANK(laps_times[[#This Row],[28]]),"DNF",CONCATENATE(RANK(rounds_cum_time[[#This Row],[28]],rounds_cum_time[28],1),"."))</f>
        <v>36.</v>
      </c>
      <c r="AL90" s="11" t="str">
        <f>IF(ISBLANK(laps_times[[#This Row],[29]]),"DNF",CONCATENATE(RANK(rounds_cum_time[[#This Row],[29]],rounds_cum_time[29],1),"."))</f>
        <v>38.</v>
      </c>
      <c r="AM90" s="11" t="str">
        <f>IF(ISBLANK(laps_times[[#This Row],[30]]),"DNF",CONCATENATE(RANK(rounds_cum_time[[#This Row],[30]],rounds_cum_time[30],1),"."))</f>
        <v>41.</v>
      </c>
      <c r="AN90" s="11" t="str">
        <f>IF(ISBLANK(laps_times[[#This Row],[31]]),"DNF",CONCATENATE(RANK(rounds_cum_time[[#This Row],[31]],rounds_cum_time[31],1),"."))</f>
        <v>43.</v>
      </c>
      <c r="AO90" s="11" t="str">
        <f>IF(ISBLANK(laps_times[[#This Row],[32]]),"DNF",CONCATENATE(RANK(rounds_cum_time[[#This Row],[32]],rounds_cum_time[32],1),"."))</f>
        <v>43.</v>
      </c>
      <c r="AP90" s="11" t="str">
        <f>IF(ISBLANK(laps_times[[#This Row],[33]]),"DNF",CONCATENATE(RANK(rounds_cum_time[[#This Row],[33]],rounds_cum_time[33],1),"."))</f>
        <v>44.</v>
      </c>
      <c r="AQ90" s="11" t="str">
        <f>IF(ISBLANK(laps_times[[#This Row],[34]]),"DNF",CONCATENATE(RANK(rounds_cum_time[[#This Row],[34]],rounds_cum_time[34],1),"."))</f>
        <v>44.</v>
      </c>
      <c r="AR90" s="11" t="str">
        <f>IF(ISBLANK(laps_times[[#This Row],[35]]),"DNF",CONCATENATE(RANK(rounds_cum_time[[#This Row],[35]],rounds_cum_time[35],1),"."))</f>
        <v>45.</v>
      </c>
      <c r="AS90" s="11" t="str">
        <f>IF(ISBLANK(laps_times[[#This Row],[36]]),"DNF",CONCATENATE(RANK(rounds_cum_time[[#This Row],[36]],rounds_cum_time[36],1),"."))</f>
        <v>45.</v>
      </c>
      <c r="AT90" s="11" t="str">
        <f>IF(ISBLANK(laps_times[[#This Row],[37]]),"DNF",CONCATENATE(RANK(rounds_cum_time[[#This Row],[37]],rounds_cum_time[37],1),"."))</f>
        <v>46.</v>
      </c>
      <c r="AU90" s="11" t="str">
        <f>IF(ISBLANK(laps_times[[#This Row],[38]]),"DNF",CONCATENATE(RANK(rounds_cum_time[[#This Row],[38]],rounds_cum_time[38],1),"."))</f>
        <v>50.</v>
      </c>
      <c r="AV90" s="11" t="str">
        <f>IF(ISBLANK(laps_times[[#This Row],[39]]),"DNF",CONCATENATE(RANK(rounds_cum_time[[#This Row],[39]],rounds_cum_time[39],1),"."))</f>
        <v>54.</v>
      </c>
      <c r="AW90" s="11" t="str">
        <f>IF(ISBLANK(laps_times[[#This Row],[40]]),"DNF",CONCATENATE(RANK(rounds_cum_time[[#This Row],[40]],rounds_cum_time[40],1),"."))</f>
        <v>59.</v>
      </c>
      <c r="AX90" s="11" t="str">
        <f>IF(ISBLANK(laps_times[[#This Row],[41]]),"DNF",CONCATENATE(RANK(rounds_cum_time[[#This Row],[41]],rounds_cum_time[41],1),"."))</f>
        <v>65.</v>
      </c>
      <c r="AY90" s="11" t="str">
        <f>IF(ISBLANK(laps_times[[#This Row],[42]]),"DNF",CONCATENATE(RANK(rounds_cum_time[[#This Row],[42]],rounds_cum_time[42],1),"."))</f>
        <v>67.</v>
      </c>
      <c r="AZ90" s="11" t="str">
        <f>IF(ISBLANK(laps_times[[#This Row],[43]]),"DNF",CONCATENATE(RANK(rounds_cum_time[[#This Row],[43]],rounds_cum_time[43],1),"."))</f>
        <v>70.</v>
      </c>
      <c r="BA90" s="11" t="str">
        <f>IF(ISBLANK(laps_times[[#This Row],[44]]),"DNF",CONCATENATE(RANK(rounds_cum_time[[#This Row],[44]],rounds_cum_time[44],1),"."))</f>
        <v>72.</v>
      </c>
      <c r="BB90" s="11" t="str">
        <f>IF(ISBLANK(laps_times[[#This Row],[45]]),"DNF",CONCATENATE(RANK(rounds_cum_time[[#This Row],[45]],rounds_cum_time[45],1),"."))</f>
        <v>75.</v>
      </c>
      <c r="BC90" s="11" t="str">
        <f>IF(ISBLANK(laps_times[[#This Row],[46]]),"DNF",CONCATENATE(RANK(rounds_cum_time[[#This Row],[46]],rounds_cum_time[46],1),"."))</f>
        <v>75.</v>
      </c>
      <c r="BD90" s="11" t="str">
        <f>IF(ISBLANK(laps_times[[#This Row],[47]]),"DNF",CONCATENATE(RANK(rounds_cum_time[[#This Row],[47]],rounds_cum_time[47],1),"."))</f>
        <v>75.</v>
      </c>
      <c r="BE90" s="11" t="str">
        <f>IF(ISBLANK(laps_times[[#This Row],[48]]),"DNF",CONCATENATE(RANK(rounds_cum_time[[#This Row],[48]],rounds_cum_time[48],1),"."))</f>
        <v>76.</v>
      </c>
      <c r="BF90" s="11" t="str">
        <f>IF(ISBLANK(laps_times[[#This Row],[49]]),"DNF",CONCATENATE(RANK(rounds_cum_time[[#This Row],[49]],rounds_cum_time[49],1),"."))</f>
        <v>78.</v>
      </c>
      <c r="BG90" s="11" t="str">
        <f>IF(ISBLANK(laps_times[[#This Row],[50]]),"DNF",CONCATENATE(RANK(rounds_cum_time[[#This Row],[50]],rounds_cum_time[50],1),"."))</f>
        <v>78.</v>
      </c>
      <c r="BH90" s="11" t="str">
        <f>IF(ISBLANK(laps_times[[#This Row],[51]]),"DNF",CONCATENATE(RANK(rounds_cum_time[[#This Row],[51]],rounds_cum_time[51],1),"."))</f>
        <v>79.</v>
      </c>
      <c r="BI90" s="11" t="str">
        <f>IF(ISBLANK(laps_times[[#This Row],[52]]),"DNF",CONCATENATE(RANK(rounds_cum_time[[#This Row],[52]],rounds_cum_time[52],1),"."))</f>
        <v>79.</v>
      </c>
      <c r="BJ90" s="11" t="str">
        <f>IF(ISBLANK(laps_times[[#This Row],[53]]),"DNF",CONCATENATE(RANK(rounds_cum_time[[#This Row],[53]],rounds_cum_time[53],1),"."))</f>
        <v>79.</v>
      </c>
      <c r="BK90" s="11" t="str">
        <f>IF(ISBLANK(laps_times[[#This Row],[54]]),"DNF",CONCATENATE(RANK(rounds_cum_time[[#This Row],[54]],rounds_cum_time[54],1),"."))</f>
        <v>80.</v>
      </c>
      <c r="BL90" s="11" t="str">
        <f>IF(ISBLANK(laps_times[[#This Row],[55]]),"DNF",CONCATENATE(RANK(rounds_cum_time[[#This Row],[55]],rounds_cum_time[55],1),"."))</f>
        <v>82.</v>
      </c>
      <c r="BM90" s="11" t="str">
        <f>IF(ISBLANK(laps_times[[#This Row],[56]]),"DNF",CONCATENATE(RANK(rounds_cum_time[[#This Row],[56]],rounds_cum_time[56],1),"."))</f>
        <v>82.</v>
      </c>
      <c r="BN90" s="11" t="str">
        <f>IF(ISBLANK(laps_times[[#This Row],[57]]),"DNF",CONCATENATE(RANK(rounds_cum_time[[#This Row],[57]],rounds_cum_time[57],1),"."))</f>
        <v>84.</v>
      </c>
      <c r="BO90" s="11" t="str">
        <f>IF(ISBLANK(laps_times[[#This Row],[58]]),"DNF",CONCATENATE(RANK(rounds_cum_time[[#This Row],[58]],rounds_cum_time[58],1),"."))</f>
        <v>85.</v>
      </c>
      <c r="BP90" s="11" t="str">
        <f>IF(ISBLANK(laps_times[[#This Row],[59]]),"DNF",CONCATENATE(RANK(rounds_cum_time[[#This Row],[59]],rounds_cum_time[59],1),"."))</f>
        <v>86.</v>
      </c>
      <c r="BQ90" s="11" t="str">
        <f>IF(ISBLANK(laps_times[[#This Row],[60]]),"DNF",CONCATENATE(RANK(rounds_cum_time[[#This Row],[60]],rounds_cum_time[60],1),"."))</f>
        <v>86.</v>
      </c>
      <c r="BR90" s="11" t="str">
        <f>IF(ISBLANK(laps_times[[#This Row],[61]]),"DNF",CONCATENATE(RANK(rounds_cum_time[[#This Row],[61]],rounds_cum_time[61],1),"."))</f>
        <v>85.</v>
      </c>
      <c r="BS90" s="11" t="str">
        <f>IF(ISBLANK(laps_times[[#This Row],[62]]),"DNF",CONCATENATE(RANK(rounds_cum_time[[#This Row],[62]],rounds_cum_time[62],1),"."))</f>
        <v>85.</v>
      </c>
      <c r="BT90" s="11" t="str">
        <f>IF(ISBLANK(laps_times[[#This Row],[63]]),"DNF",CONCATENATE(RANK(rounds_cum_time[[#This Row],[63]],rounds_cum_time[63],1),"."))</f>
        <v>85.</v>
      </c>
    </row>
    <row r="91" spans="2:72" x14ac:dyDescent="0.2">
      <c r="B91" s="5">
        <v>86</v>
      </c>
      <c r="C91" s="20">
        <v>88</v>
      </c>
      <c r="D91" s="1" t="s">
        <v>154</v>
      </c>
      <c r="E91" s="3">
        <v>1984</v>
      </c>
      <c r="F91" s="3" t="s">
        <v>22</v>
      </c>
      <c r="G91" s="3">
        <v>4</v>
      </c>
      <c r="H91" s="1" t="s">
        <v>70</v>
      </c>
      <c r="I91" s="7">
        <v>0.1800542824074074</v>
      </c>
      <c r="J91" s="11" t="str">
        <f>IF(ISBLANK(laps_times[[#This Row],[1]]),"DNF",CONCATENATE(RANK(rounds_cum_time[[#This Row],[1]],rounds_cum_time[1],1),"."))</f>
        <v>104.</v>
      </c>
      <c r="K91" s="11" t="str">
        <f>IF(ISBLANK(laps_times[[#This Row],[2]]),"DNF",CONCATENATE(RANK(rounds_cum_time[[#This Row],[2]],rounds_cum_time[2],1),"."))</f>
        <v>104.</v>
      </c>
      <c r="L91" s="11" t="str">
        <f>IF(ISBLANK(laps_times[[#This Row],[3]]),"DNF",CONCATENATE(RANK(rounds_cum_time[[#This Row],[3]],rounds_cum_time[3],1),"."))</f>
        <v>103.</v>
      </c>
      <c r="M91" s="11" t="str">
        <f>IF(ISBLANK(laps_times[[#This Row],[4]]),"DNF",CONCATENATE(RANK(rounds_cum_time[[#This Row],[4]],rounds_cum_time[4],1),"."))</f>
        <v>102.</v>
      </c>
      <c r="N91" s="11" t="str">
        <f>IF(ISBLANK(laps_times[[#This Row],[5]]),"DNF",CONCATENATE(RANK(rounds_cum_time[[#This Row],[5]],rounds_cum_time[5],1),"."))</f>
        <v>100.</v>
      </c>
      <c r="O91" s="11" t="str">
        <f>IF(ISBLANK(laps_times[[#This Row],[6]]),"DNF",CONCATENATE(RANK(rounds_cum_time[[#This Row],[6]],rounds_cum_time[6],1),"."))</f>
        <v>100.</v>
      </c>
      <c r="P91" s="11" t="str">
        <f>IF(ISBLANK(laps_times[[#This Row],[7]]),"DNF",CONCATENATE(RANK(rounds_cum_time[[#This Row],[7]],rounds_cum_time[7],1),"."))</f>
        <v>100.</v>
      </c>
      <c r="Q91" s="11" t="str">
        <f>IF(ISBLANK(laps_times[[#This Row],[8]]),"DNF",CONCATENATE(RANK(rounds_cum_time[[#This Row],[8]],rounds_cum_time[8],1),"."))</f>
        <v>100.</v>
      </c>
      <c r="R91" s="11" t="str">
        <f>IF(ISBLANK(laps_times[[#This Row],[9]]),"DNF",CONCATENATE(RANK(rounds_cum_time[[#This Row],[9]],rounds_cum_time[9],1),"."))</f>
        <v>100.</v>
      </c>
      <c r="S91" s="11" t="str">
        <f>IF(ISBLANK(laps_times[[#This Row],[10]]),"DNF",CONCATENATE(RANK(rounds_cum_time[[#This Row],[10]],rounds_cum_time[10],1),"."))</f>
        <v>99.</v>
      </c>
      <c r="T91" s="11" t="str">
        <f>IF(ISBLANK(laps_times[[#This Row],[11]]),"DNF",CONCATENATE(RANK(rounds_cum_time[[#This Row],[11]],rounds_cum_time[11],1),"."))</f>
        <v>99.</v>
      </c>
      <c r="U91" s="11" t="str">
        <f>IF(ISBLANK(laps_times[[#This Row],[12]]),"DNF",CONCATENATE(RANK(rounds_cum_time[[#This Row],[12]],rounds_cum_time[12],1),"."))</f>
        <v>99.</v>
      </c>
      <c r="V91" s="11" t="str">
        <f>IF(ISBLANK(laps_times[[#This Row],[13]]),"DNF",CONCATENATE(RANK(rounds_cum_time[[#This Row],[13]],rounds_cum_time[13],1),"."))</f>
        <v>99.</v>
      </c>
      <c r="W91" s="11" t="str">
        <f>IF(ISBLANK(laps_times[[#This Row],[14]]),"DNF",CONCATENATE(RANK(rounds_cum_time[[#This Row],[14]],rounds_cum_time[14],1),"."))</f>
        <v>99.</v>
      </c>
      <c r="X91" s="11" t="str">
        <f>IF(ISBLANK(laps_times[[#This Row],[15]]),"DNF",CONCATENATE(RANK(rounds_cum_time[[#This Row],[15]],rounds_cum_time[15],1),"."))</f>
        <v>99.</v>
      </c>
      <c r="Y91" s="11" t="str">
        <f>IF(ISBLANK(laps_times[[#This Row],[16]]),"DNF",CONCATENATE(RANK(rounds_cum_time[[#This Row],[16]],rounds_cum_time[16],1),"."))</f>
        <v>99.</v>
      </c>
      <c r="Z91" s="11" t="str">
        <f>IF(ISBLANK(laps_times[[#This Row],[17]]),"DNF",CONCATENATE(RANK(rounds_cum_time[[#This Row],[17]],rounds_cum_time[17],1),"."))</f>
        <v>99.</v>
      </c>
      <c r="AA91" s="11" t="str">
        <f>IF(ISBLANK(laps_times[[#This Row],[18]]),"DNF",CONCATENATE(RANK(rounds_cum_time[[#This Row],[18]],rounds_cum_time[18],1),"."))</f>
        <v>99.</v>
      </c>
      <c r="AB91" s="11" t="str">
        <f>IF(ISBLANK(laps_times[[#This Row],[19]]),"DNF",CONCATENATE(RANK(rounds_cum_time[[#This Row],[19]],rounds_cum_time[19],1),"."))</f>
        <v>97.</v>
      </c>
      <c r="AC91" s="11" t="str">
        <f>IF(ISBLANK(laps_times[[#This Row],[20]]),"DNF",CONCATENATE(RANK(rounds_cum_time[[#This Row],[20]],rounds_cum_time[20],1),"."))</f>
        <v>97.</v>
      </c>
      <c r="AD91" s="11" t="str">
        <f>IF(ISBLANK(laps_times[[#This Row],[21]]),"DNF",CONCATENATE(RANK(rounds_cum_time[[#This Row],[21]],rounds_cum_time[21],1),"."))</f>
        <v>97.</v>
      </c>
      <c r="AE91" s="11" t="str">
        <f>IF(ISBLANK(laps_times[[#This Row],[22]]),"DNF",CONCATENATE(RANK(rounds_cum_time[[#This Row],[22]],rounds_cum_time[22],1),"."))</f>
        <v>98.</v>
      </c>
      <c r="AF91" s="11" t="str">
        <f>IF(ISBLANK(laps_times[[#This Row],[23]]),"DNF",CONCATENATE(RANK(rounds_cum_time[[#This Row],[23]],rounds_cum_time[23],1),"."))</f>
        <v>97.</v>
      </c>
      <c r="AG91" s="11" t="str">
        <f>IF(ISBLANK(laps_times[[#This Row],[24]]),"DNF",CONCATENATE(RANK(rounds_cum_time[[#This Row],[24]],rounds_cum_time[24],1),"."))</f>
        <v>97.</v>
      </c>
      <c r="AH91" s="11" t="str">
        <f>IF(ISBLANK(laps_times[[#This Row],[25]]),"DNF",CONCATENATE(RANK(rounds_cum_time[[#This Row],[25]],rounds_cum_time[25],1),"."))</f>
        <v>97.</v>
      </c>
      <c r="AI91" s="11" t="str">
        <f>IF(ISBLANK(laps_times[[#This Row],[26]]),"DNF",CONCATENATE(RANK(rounds_cum_time[[#This Row],[26]],rounds_cum_time[26],1),"."))</f>
        <v>97.</v>
      </c>
      <c r="AJ91" s="11" t="str">
        <f>IF(ISBLANK(laps_times[[#This Row],[27]]),"DNF",CONCATENATE(RANK(rounds_cum_time[[#This Row],[27]],rounds_cum_time[27],1),"."))</f>
        <v>98.</v>
      </c>
      <c r="AK91" s="11" t="str">
        <f>IF(ISBLANK(laps_times[[#This Row],[28]]),"DNF",CONCATENATE(RANK(rounds_cum_time[[#This Row],[28]],rounds_cum_time[28],1),"."))</f>
        <v>97.</v>
      </c>
      <c r="AL91" s="11" t="str">
        <f>IF(ISBLANK(laps_times[[#This Row],[29]]),"DNF",CONCATENATE(RANK(rounds_cum_time[[#This Row],[29]],rounds_cum_time[29],1),"."))</f>
        <v>96.</v>
      </c>
      <c r="AM91" s="11" t="str">
        <f>IF(ISBLANK(laps_times[[#This Row],[30]]),"DNF",CONCATENATE(RANK(rounds_cum_time[[#This Row],[30]],rounds_cum_time[30],1),"."))</f>
        <v>95.</v>
      </c>
      <c r="AN91" s="11" t="str">
        <f>IF(ISBLANK(laps_times[[#This Row],[31]]),"DNF",CONCATENATE(RANK(rounds_cum_time[[#This Row],[31]],rounds_cum_time[31],1),"."))</f>
        <v>95.</v>
      </c>
      <c r="AO91" s="11" t="str">
        <f>IF(ISBLANK(laps_times[[#This Row],[32]]),"DNF",CONCATENATE(RANK(rounds_cum_time[[#This Row],[32]],rounds_cum_time[32],1),"."))</f>
        <v>95.</v>
      </c>
      <c r="AP91" s="11" t="str">
        <f>IF(ISBLANK(laps_times[[#This Row],[33]]),"DNF",CONCATENATE(RANK(rounds_cum_time[[#This Row],[33]],rounds_cum_time[33],1),"."))</f>
        <v>95.</v>
      </c>
      <c r="AQ91" s="11" t="str">
        <f>IF(ISBLANK(laps_times[[#This Row],[34]]),"DNF",CONCATENATE(RANK(rounds_cum_time[[#This Row],[34]],rounds_cum_time[34],1),"."))</f>
        <v>95.</v>
      </c>
      <c r="AR91" s="11" t="str">
        <f>IF(ISBLANK(laps_times[[#This Row],[35]]),"DNF",CONCATENATE(RANK(rounds_cum_time[[#This Row],[35]],rounds_cum_time[35],1),"."))</f>
        <v>94.</v>
      </c>
      <c r="AS91" s="11" t="str">
        <f>IF(ISBLANK(laps_times[[#This Row],[36]]),"DNF",CONCATENATE(RANK(rounds_cum_time[[#This Row],[36]],rounds_cum_time[36],1),"."))</f>
        <v>94.</v>
      </c>
      <c r="AT91" s="11" t="str">
        <f>IF(ISBLANK(laps_times[[#This Row],[37]]),"DNF",CONCATENATE(RANK(rounds_cum_time[[#This Row],[37]],rounds_cum_time[37],1),"."))</f>
        <v>94.</v>
      </c>
      <c r="AU91" s="11" t="str">
        <f>IF(ISBLANK(laps_times[[#This Row],[38]]),"DNF",CONCATENATE(RANK(rounds_cum_time[[#This Row],[38]],rounds_cum_time[38],1),"."))</f>
        <v>94.</v>
      </c>
      <c r="AV91" s="11" t="str">
        <f>IF(ISBLANK(laps_times[[#This Row],[39]]),"DNF",CONCATENATE(RANK(rounds_cum_time[[#This Row],[39]],rounds_cum_time[39],1),"."))</f>
        <v>94.</v>
      </c>
      <c r="AW91" s="11" t="str">
        <f>IF(ISBLANK(laps_times[[#This Row],[40]]),"DNF",CONCATENATE(RANK(rounds_cum_time[[#This Row],[40]],rounds_cum_time[40],1),"."))</f>
        <v>94.</v>
      </c>
      <c r="AX91" s="11" t="str">
        <f>IF(ISBLANK(laps_times[[#This Row],[41]]),"DNF",CONCATENATE(RANK(rounds_cum_time[[#This Row],[41]],rounds_cum_time[41],1),"."))</f>
        <v>92.</v>
      </c>
      <c r="AY91" s="11" t="str">
        <f>IF(ISBLANK(laps_times[[#This Row],[42]]),"DNF",CONCATENATE(RANK(rounds_cum_time[[#This Row],[42]],rounds_cum_time[42],1),"."))</f>
        <v>92.</v>
      </c>
      <c r="AZ91" s="11" t="str">
        <f>IF(ISBLANK(laps_times[[#This Row],[43]]),"DNF",CONCATENATE(RANK(rounds_cum_time[[#This Row],[43]],rounds_cum_time[43],1),"."))</f>
        <v>92.</v>
      </c>
      <c r="BA91" s="11" t="str">
        <f>IF(ISBLANK(laps_times[[#This Row],[44]]),"DNF",CONCATENATE(RANK(rounds_cum_time[[#This Row],[44]],rounds_cum_time[44],1),"."))</f>
        <v>92.</v>
      </c>
      <c r="BB91" s="11" t="str">
        <f>IF(ISBLANK(laps_times[[#This Row],[45]]),"DNF",CONCATENATE(RANK(rounds_cum_time[[#This Row],[45]],rounds_cum_time[45],1),"."))</f>
        <v>92.</v>
      </c>
      <c r="BC91" s="11" t="str">
        <f>IF(ISBLANK(laps_times[[#This Row],[46]]),"DNF",CONCATENATE(RANK(rounds_cum_time[[#This Row],[46]],rounds_cum_time[46],1),"."))</f>
        <v>92.</v>
      </c>
      <c r="BD91" s="11" t="str">
        <f>IF(ISBLANK(laps_times[[#This Row],[47]]),"DNF",CONCATENATE(RANK(rounds_cum_time[[#This Row],[47]],rounds_cum_time[47],1),"."))</f>
        <v>92.</v>
      </c>
      <c r="BE91" s="11" t="str">
        <f>IF(ISBLANK(laps_times[[#This Row],[48]]),"DNF",CONCATENATE(RANK(rounds_cum_time[[#This Row],[48]],rounds_cum_time[48],1),"."))</f>
        <v>92.</v>
      </c>
      <c r="BF91" s="11" t="str">
        <f>IF(ISBLANK(laps_times[[#This Row],[49]]),"DNF",CONCATENATE(RANK(rounds_cum_time[[#This Row],[49]],rounds_cum_time[49],1),"."))</f>
        <v>92.</v>
      </c>
      <c r="BG91" s="11" t="str">
        <f>IF(ISBLANK(laps_times[[#This Row],[50]]),"DNF",CONCATENATE(RANK(rounds_cum_time[[#This Row],[50]],rounds_cum_time[50],1),"."))</f>
        <v>92.</v>
      </c>
      <c r="BH91" s="11" t="str">
        <f>IF(ISBLANK(laps_times[[#This Row],[51]]),"DNF",CONCATENATE(RANK(rounds_cum_time[[#This Row],[51]],rounds_cum_time[51],1),"."))</f>
        <v>92.</v>
      </c>
      <c r="BI91" s="11" t="str">
        <f>IF(ISBLANK(laps_times[[#This Row],[52]]),"DNF",CONCATENATE(RANK(rounds_cum_time[[#This Row],[52]],rounds_cum_time[52],1),"."))</f>
        <v>90.</v>
      </c>
      <c r="BJ91" s="11" t="str">
        <f>IF(ISBLANK(laps_times[[#This Row],[53]]),"DNF",CONCATENATE(RANK(rounds_cum_time[[#This Row],[53]],rounds_cum_time[53],1),"."))</f>
        <v>90.</v>
      </c>
      <c r="BK91" s="11" t="str">
        <f>IF(ISBLANK(laps_times[[#This Row],[54]]),"DNF",CONCATENATE(RANK(rounds_cum_time[[#This Row],[54]],rounds_cum_time[54],1),"."))</f>
        <v>90.</v>
      </c>
      <c r="BL91" s="11" t="str">
        <f>IF(ISBLANK(laps_times[[#This Row],[55]]),"DNF",CONCATENATE(RANK(rounds_cum_time[[#This Row],[55]],rounds_cum_time[55],1),"."))</f>
        <v>90.</v>
      </c>
      <c r="BM91" s="11" t="str">
        <f>IF(ISBLANK(laps_times[[#This Row],[56]]),"DNF",CONCATENATE(RANK(rounds_cum_time[[#This Row],[56]],rounds_cum_time[56],1),"."))</f>
        <v>90.</v>
      </c>
      <c r="BN91" s="11" t="str">
        <f>IF(ISBLANK(laps_times[[#This Row],[57]]),"DNF",CONCATENATE(RANK(rounds_cum_time[[#This Row],[57]],rounds_cum_time[57],1),"."))</f>
        <v>89.</v>
      </c>
      <c r="BO91" s="11" t="str">
        <f>IF(ISBLANK(laps_times[[#This Row],[58]]),"DNF",CONCATENATE(RANK(rounds_cum_time[[#This Row],[58]],rounds_cum_time[58],1),"."))</f>
        <v>88.</v>
      </c>
      <c r="BP91" s="11" t="str">
        <f>IF(ISBLANK(laps_times[[#This Row],[59]]),"DNF",CONCATENATE(RANK(rounds_cum_time[[#This Row],[59]],rounds_cum_time[59],1),"."))</f>
        <v>87.</v>
      </c>
      <c r="BQ91" s="11" t="str">
        <f>IF(ISBLANK(laps_times[[#This Row],[60]]),"DNF",CONCATENATE(RANK(rounds_cum_time[[#This Row],[60]],rounds_cum_time[60],1),"."))</f>
        <v>87.</v>
      </c>
      <c r="BR91" s="11" t="str">
        <f>IF(ISBLANK(laps_times[[#This Row],[61]]),"DNF",CONCATENATE(RANK(rounds_cum_time[[#This Row],[61]],rounds_cum_time[61],1),"."))</f>
        <v>86.</v>
      </c>
      <c r="BS91" s="11" t="str">
        <f>IF(ISBLANK(laps_times[[#This Row],[62]]),"DNF",CONCATENATE(RANK(rounds_cum_time[[#This Row],[62]],rounds_cum_time[62],1),"."))</f>
        <v>86.</v>
      </c>
      <c r="BT91" s="11" t="str">
        <f>IF(ISBLANK(laps_times[[#This Row],[63]]),"DNF",CONCATENATE(RANK(rounds_cum_time[[#This Row],[63]],rounds_cum_time[63],1),"."))</f>
        <v>86.</v>
      </c>
    </row>
    <row r="92" spans="2:72" x14ac:dyDescent="0.2">
      <c r="B92" s="5">
        <v>87</v>
      </c>
      <c r="C92" s="20">
        <v>75</v>
      </c>
      <c r="D92" s="1" t="s">
        <v>155</v>
      </c>
      <c r="E92" s="3">
        <v>1950</v>
      </c>
      <c r="F92" s="3" t="s">
        <v>64</v>
      </c>
      <c r="G92" s="3">
        <v>8</v>
      </c>
      <c r="H92" s="1" t="s">
        <v>156</v>
      </c>
      <c r="I92" s="7">
        <v>0.18049814814814813</v>
      </c>
      <c r="J92" s="11" t="str">
        <f>IF(ISBLANK(laps_times[[#This Row],[1]]),"DNF",CONCATENATE(RANK(rounds_cum_time[[#This Row],[1]],rounds_cum_time[1],1),"."))</f>
        <v>95.</v>
      </c>
      <c r="K92" s="11" t="str">
        <f>IF(ISBLANK(laps_times[[#This Row],[2]]),"DNF",CONCATENATE(RANK(rounds_cum_time[[#This Row],[2]],rounds_cum_time[2],1),"."))</f>
        <v>92.</v>
      </c>
      <c r="L92" s="11" t="str">
        <f>IF(ISBLANK(laps_times[[#This Row],[3]]),"DNF",CONCATENATE(RANK(rounds_cum_time[[#This Row],[3]],rounds_cum_time[3],1),"."))</f>
        <v>89.</v>
      </c>
      <c r="M92" s="11" t="str">
        <f>IF(ISBLANK(laps_times[[#This Row],[4]]),"DNF",CONCATENATE(RANK(rounds_cum_time[[#This Row],[4]],rounds_cum_time[4],1),"."))</f>
        <v>89.</v>
      </c>
      <c r="N92" s="11" t="str">
        <f>IF(ISBLANK(laps_times[[#This Row],[5]]),"DNF",CONCATENATE(RANK(rounds_cum_time[[#This Row],[5]],rounds_cum_time[5],1),"."))</f>
        <v>90.</v>
      </c>
      <c r="O92" s="11" t="str">
        <f>IF(ISBLANK(laps_times[[#This Row],[6]]),"DNF",CONCATENATE(RANK(rounds_cum_time[[#This Row],[6]],rounds_cum_time[6],1),"."))</f>
        <v>90.</v>
      </c>
      <c r="P92" s="11" t="str">
        <f>IF(ISBLANK(laps_times[[#This Row],[7]]),"DNF",CONCATENATE(RANK(rounds_cum_time[[#This Row],[7]],rounds_cum_time[7],1),"."))</f>
        <v>90.</v>
      </c>
      <c r="Q92" s="11" t="str">
        <f>IF(ISBLANK(laps_times[[#This Row],[8]]),"DNF",CONCATENATE(RANK(rounds_cum_time[[#This Row],[8]],rounds_cum_time[8],1),"."))</f>
        <v>90.</v>
      </c>
      <c r="R92" s="11" t="str">
        <f>IF(ISBLANK(laps_times[[#This Row],[9]]),"DNF",CONCATENATE(RANK(rounds_cum_time[[#This Row],[9]],rounds_cum_time[9],1),"."))</f>
        <v>90.</v>
      </c>
      <c r="S92" s="11" t="str">
        <f>IF(ISBLANK(laps_times[[#This Row],[10]]),"DNF",CONCATENATE(RANK(rounds_cum_time[[#This Row],[10]],rounds_cum_time[10],1),"."))</f>
        <v>89.</v>
      </c>
      <c r="T92" s="11" t="str">
        <f>IF(ISBLANK(laps_times[[#This Row],[11]]),"DNF",CONCATENATE(RANK(rounds_cum_time[[#This Row],[11]],rounds_cum_time[11],1),"."))</f>
        <v>90.</v>
      </c>
      <c r="U92" s="11" t="str">
        <f>IF(ISBLANK(laps_times[[#This Row],[12]]),"DNF",CONCATENATE(RANK(rounds_cum_time[[#This Row],[12]],rounds_cum_time[12],1),"."))</f>
        <v>90.</v>
      </c>
      <c r="V92" s="11" t="str">
        <f>IF(ISBLANK(laps_times[[#This Row],[13]]),"DNF",CONCATENATE(RANK(rounds_cum_time[[#This Row],[13]],rounds_cum_time[13],1),"."))</f>
        <v>90.</v>
      </c>
      <c r="W92" s="11" t="str">
        <f>IF(ISBLANK(laps_times[[#This Row],[14]]),"DNF",CONCATENATE(RANK(rounds_cum_time[[#This Row],[14]],rounds_cum_time[14],1),"."))</f>
        <v>89.</v>
      </c>
      <c r="X92" s="11" t="str">
        <f>IF(ISBLANK(laps_times[[#This Row],[15]]),"DNF",CONCATENATE(RANK(rounds_cum_time[[#This Row],[15]],rounds_cum_time[15],1),"."))</f>
        <v>89.</v>
      </c>
      <c r="Y92" s="11" t="str">
        <f>IF(ISBLANK(laps_times[[#This Row],[16]]),"DNF",CONCATENATE(RANK(rounds_cum_time[[#This Row],[16]],rounds_cum_time[16],1),"."))</f>
        <v>89.</v>
      </c>
      <c r="Z92" s="11" t="str">
        <f>IF(ISBLANK(laps_times[[#This Row],[17]]),"DNF",CONCATENATE(RANK(rounds_cum_time[[#This Row],[17]],rounds_cum_time[17],1),"."))</f>
        <v>89.</v>
      </c>
      <c r="AA92" s="11" t="str">
        <f>IF(ISBLANK(laps_times[[#This Row],[18]]),"DNF",CONCATENATE(RANK(rounds_cum_time[[#This Row],[18]],rounds_cum_time[18],1),"."))</f>
        <v>89.</v>
      </c>
      <c r="AB92" s="11" t="str">
        <f>IF(ISBLANK(laps_times[[#This Row],[19]]),"DNF",CONCATENATE(RANK(rounds_cum_time[[#This Row],[19]],rounds_cum_time[19],1),"."))</f>
        <v>91.</v>
      </c>
      <c r="AC92" s="11" t="str">
        <f>IF(ISBLANK(laps_times[[#This Row],[20]]),"DNF",CONCATENATE(RANK(rounds_cum_time[[#This Row],[20]],rounds_cum_time[20],1),"."))</f>
        <v>91.</v>
      </c>
      <c r="AD92" s="11" t="str">
        <f>IF(ISBLANK(laps_times[[#This Row],[21]]),"DNF",CONCATENATE(RANK(rounds_cum_time[[#This Row],[21]],rounds_cum_time[21],1),"."))</f>
        <v>92.</v>
      </c>
      <c r="AE92" s="11" t="str">
        <f>IF(ISBLANK(laps_times[[#This Row],[22]]),"DNF",CONCATENATE(RANK(rounds_cum_time[[#This Row],[22]],rounds_cum_time[22],1),"."))</f>
        <v>91.</v>
      </c>
      <c r="AF92" s="11" t="str">
        <f>IF(ISBLANK(laps_times[[#This Row],[23]]),"DNF",CONCATENATE(RANK(rounds_cum_time[[#This Row],[23]],rounds_cum_time[23],1),"."))</f>
        <v>92.</v>
      </c>
      <c r="AG92" s="11" t="str">
        <f>IF(ISBLANK(laps_times[[#This Row],[24]]),"DNF",CONCATENATE(RANK(rounds_cum_time[[#This Row],[24]],rounds_cum_time[24],1),"."))</f>
        <v>92.</v>
      </c>
      <c r="AH92" s="11" t="str">
        <f>IF(ISBLANK(laps_times[[#This Row],[25]]),"DNF",CONCATENATE(RANK(rounds_cum_time[[#This Row],[25]],rounds_cum_time[25],1),"."))</f>
        <v>91.</v>
      </c>
      <c r="AI92" s="11" t="str">
        <f>IF(ISBLANK(laps_times[[#This Row],[26]]),"DNF",CONCATENATE(RANK(rounds_cum_time[[#This Row],[26]],rounds_cum_time[26],1),"."))</f>
        <v>91.</v>
      </c>
      <c r="AJ92" s="11" t="str">
        <f>IF(ISBLANK(laps_times[[#This Row],[27]]),"DNF",CONCATENATE(RANK(rounds_cum_time[[#This Row],[27]],rounds_cum_time[27],1),"."))</f>
        <v>92.</v>
      </c>
      <c r="AK92" s="11" t="str">
        <f>IF(ISBLANK(laps_times[[#This Row],[28]]),"DNF",CONCATENATE(RANK(rounds_cum_time[[#This Row],[28]],rounds_cum_time[28],1),"."))</f>
        <v>92.</v>
      </c>
      <c r="AL92" s="11" t="str">
        <f>IF(ISBLANK(laps_times[[#This Row],[29]]),"DNF",CONCATENATE(RANK(rounds_cum_time[[#This Row],[29]],rounds_cum_time[29],1),"."))</f>
        <v>91.</v>
      </c>
      <c r="AM92" s="11" t="str">
        <f>IF(ISBLANK(laps_times[[#This Row],[30]]),"DNF",CONCATENATE(RANK(rounds_cum_time[[#This Row],[30]],rounds_cum_time[30],1),"."))</f>
        <v>91.</v>
      </c>
      <c r="AN92" s="11" t="str">
        <f>IF(ISBLANK(laps_times[[#This Row],[31]]),"DNF",CONCATENATE(RANK(rounds_cum_time[[#This Row],[31]],rounds_cum_time[31],1),"."))</f>
        <v>91.</v>
      </c>
      <c r="AO92" s="11" t="str">
        <f>IF(ISBLANK(laps_times[[#This Row],[32]]),"DNF",CONCATENATE(RANK(rounds_cum_time[[#This Row],[32]],rounds_cum_time[32],1),"."))</f>
        <v>91.</v>
      </c>
      <c r="AP92" s="11" t="str">
        <f>IF(ISBLANK(laps_times[[#This Row],[33]]),"DNF",CONCATENATE(RANK(rounds_cum_time[[#This Row],[33]],rounds_cum_time[33],1),"."))</f>
        <v>91.</v>
      </c>
      <c r="AQ92" s="11" t="str">
        <f>IF(ISBLANK(laps_times[[#This Row],[34]]),"DNF",CONCATENATE(RANK(rounds_cum_time[[#This Row],[34]],rounds_cum_time[34],1),"."))</f>
        <v>91.</v>
      </c>
      <c r="AR92" s="11" t="str">
        <f>IF(ISBLANK(laps_times[[#This Row],[35]]),"DNF",CONCATENATE(RANK(rounds_cum_time[[#This Row],[35]],rounds_cum_time[35],1),"."))</f>
        <v>91.</v>
      </c>
      <c r="AS92" s="11" t="str">
        <f>IF(ISBLANK(laps_times[[#This Row],[36]]),"DNF",CONCATENATE(RANK(rounds_cum_time[[#This Row],[36]],rounds_cum_time[36],1),"."))</f>
        <v>91.</v>
      </c>
      <c r="AT92" s="11" t="str">
        <f>IF(ISBLANK(laps_times[[#This Row],[37]]),"DNF",CONCATENATE(RANK(rounds_cum_time[[#This Row],[37]],rounds_cum_time[37],1),"."))</f>
        <v>91.</v>
      </c>
      <c r="AU92" s="11" t="str">
        <f>IF(ISBLANK(laps_times[[#This Row],[38]]),"DNF",CONCATENATE(RANK(rounds_cum_time[[#This Row],[38]],rounds_cum_time[38],1),"."))</f>
        <v>90.</v>
      </c>
      <c r="AV92" s="11" t="str">
        <f>IF(ISBLANK(laps_times[[#This Row],[39]]),"DNF",CONCATENATE(RANK(rounds_cum_time[[#This Row],[39]],rounds_cum_time[39],1),"."))</f>
        <v>89.</v>
      </c>
      <c r="AW92" s="11" t="str">
        <f>IF(ISBLANK(laps_times[[#This Row],[40]]),"DNF",CONCATENATE(RANK(rounds_cum_time[[#This Row],[40]],rounds_cum_time[40],1),"."))</f>
        <v>89.</v>
      </c>
      <c r="AX92" s="11" t="str">
        <f>IF(ISBLANK(laps_times[[#This Row],[41]]),"DNF",CONCATENATE(RANK(rounds_cum_time[[#This Row],[41]],rounds_cum_time[41],1),"."))</f>
        <v>89.</v>
      </c>
      <c r="AY92" s="11" t="str">
        <f>IF(ISBLANK(laps_times[[#This Row],[42]]),"DNF",CONCATENATE(RANK(rounds_cum_time[[#This Row],[42]],rounds_cum_time[42],1),"."))</f>
        <v>88.</v>
      </c>
      <c r="AZ92" s="11" t="str">
        <f>IF(ISBLANK(laps_times[[#This Row],[43]]),"DNF",CONCATENATE(RANK(rounds_cum_time[[#This Row],[43]],rounds_cum_time[43],1),"."))</f>
        <v>87.</v>
      </c>
      <c r="BA92" s="11" t="str">
        <f>IF(ISBLANK(laps_times[[#This Row],[44]]),"DNF",CONCATENATE(RANK(rounds_cum_time[[#This Row],[44]],rounds_cum_time[44],1),"."))</f>
        <v>88.</v>
      </c>
      <c r="BB92" s="11" t="str">
        <f>IF(ISBLANK(laps_times[[#This Row],[45]]),"DNF",CONCATENATE(RANK(rounds_cum_time[[#This Row],[45]],rounds_cum_time[45],1),"."))</f>
        <v>87.</v>
      </c>
      <c r="BC92" s="11" t="str">
        <f>IF(ISBLANK(laps_times[[#This Row],[46]]),"DNF",CONCATENATE(RANK(rounds_cum_time[[#This Row],[46]],rounds_cum_time[46],1),"."))</f>
        <v>87.</v>
      </c>
      <c r="BD92" s="11" t="str">
        <f>IF(ISBLANK(laps_times[[#This Row],[47]]),"DNF",CONCATENATE(RANK(rounds_cum_time[[#This Row],[47]],rounds_cum_time[47],1),"."))</f>
        <v>87.</v>
      </c>
      <c r="BE92" s="11" t="str">
        <f>IF(ISBLANK(laps_times[[#This Row],[48]]),"DNF",CONCATENATE(RANK(rounds_cum_time[[#This Row],[48]],rounds_cum_time[48],1),"."))</f>
        <v>87.</v>
      </c>
      <c r="BF92" s="11" t="str">
        <f>IF(ISBLANK(laps_times[[#This Row],[49]]),"DNF",CONCATENATE(RANK(rounds_cum_time[[#This Row],[49]],rounds_cum_time[49],1),"."))</f>
        <v>88.</v>
      </c>
      <c r="BG92" s="11" t="str">
        <f>IF(ISBLANK(laps_times[[#This Row],[50]]),"DNF",CONCATENATE(RANK(rounds_cum_time[[#This Row],[50]],rounds_cum_time[50],1),"."))</f>
        <v>88.</v>
      </c>
      <c r="BH92" s="11" t="str">
        <f>IF(ISBLANK(laps_times[[#This Row],[51]]),"DNF",CONCATENATE(RANK(rounds_cum_time[[#This Row],[51]],rounds_cum_time[51],1),"."))</f>
        <v>88.</v>
      </c>
      <c r="BI92" s="11" t="str">
        <f>IF(ISBLANK(laps_times[[#This Row],[52]]),"DNF",CONCATENATE(RANK(rounds_cum_time[[#This Row],[52]],rounds_cum_time[52],1),"."))</f>
        <v>88.</v>
      </c>
      <c r="BJ92" s="11" t="str">
        <f>IF(ISBLANK(laps_times[[#This Row],[53]]),"DNF",CONCATENATE(RANK(rounds_cum_time[[#This Row],[53]],rounds_cum_time[53],1),"."))</f>
        <v>88.</v>
      </c>
      <c r="BK92" s="11" t="str">
        <f>IF(ISBLANK(laps_times[[#This Row],[54]]),"DNF",CONCATENATE(RANK(rounds_cum_time[[#This Row],[54]],rounds_cum_time[54],1),"."))</f>
        <v>88.</v>
      </c>
      <c r="BL92" s="11" t="str">
        <f>IF(ISBLANK(laps_times[[#This Row],[55]]),"DNF",CONCATENATE(RANK(rounds_cum_time[[#This Row],[55]],rounds_cum_time[55],1),"."))</f>
        <v>88.</v>
      </c>
      <c r="BM92" s="11" t="str">
        <f>IF(ISBLANK(laps_times[[#This Row],[56]]),"DNF",CONCATENATE(RANK(rounds_cum_time[[#This Row],[56]],rounds_cum_time[56],1),"."))</f>
        <v>88.</v>
      </c>
      <c r="BN92" s="11" t="str">
        <f>IF(ISBLANK(laps_times[[#This Row],[57]]),"DNF",CONCATENATE(RANK(rounds_cum_time[[#This Row],[57]],rounds_cum_time[57],1),"."))</f>
        <v>88.</v>
      </c>
      <c r="BO92" s="11" t="str">
        <f>IF(ISBLANK(laps_times[[#This Row],[58]]),"DNF",CONCATENATE(RANK(rounds_cum_time[[#This Row],[58]],rounds_cum_time[58],1),"."))</f>
        <v>87.</v>
      </c>
      <c r="BP92" s="11" t="str">
        <f>IF(ISBLANK(laps_times[[#This Row],[59]]),"DNF",CONCATENATE(RANK(rounds_cum_time[[#This Row],[59]],rounds_cum_time[59],1),"."))</f>
        <v>88.</v>
      </c>
      <c r="BQ92" s="11" t="str">
        <f>IF(ISBLANK(laps_times[[#This Row],[60]]),"DNF",CONCATENATE(RANK(rounds_cum_time[[#This Row],[60]],rounds_cum_time[60],1),"."))</f>
        <v>88.</v>
      </c>
      <c r="BR92" s="11" t="str">
        <f>IF(ISBLANK(laps_times[[#This Row],[61]]),"DNF",CONCATENATE(RANK(rounds_cum_time[[#This Row],[61]],rounds_cum_time[61],1),"."))</f>
        <v>87.</v>
      </c>
      <c r="BS92" s="11" t="str">
        <f>IF(ISBLANK(laps_times[[#This Row],[62]]),"DNF",CONCATENATE(RANK(rounds_cum_time[[#This Row],[62]],rounds_cum_time[62],1),"."))</f>
        <v>87.</v>
      </c>
      <c r="BT92" s="11" t="str">
        <f>IF(ISBLANK(laps_times[[#This Row],[63]]),"DNF",CONCATENATE(RANK(rounds_cum_time[[#This Row],[63]],rounds_cum_time[63],1),"."))</f>
        <v>87.</v>
      </c>
    </row>
    <row r="93" spans="2:72" x14ac:dyDescent="0.2">
      <c r="B93" s="5">
        <v>88</v>
      </c>
      <c r="C93" s="20">
        <v>98</v>
      </c>
      <c r="D93" s="1" t="s">
        <v>157</v>
      </c>
      <c r="E93" s="3">
        <v>1978</v>
      </c>
      <c r="F93" s="3" t="s">
        <v>46</v>
      </c>
      <c r="G93" s="3">
        <v>6</v>
      </c>
      <c r="H93" s="1" t="s">
        <v>44</v>
      </c>
      <c r="I93" s="7">
        <v>0.18146516203703703</v>
      </c>
      <c r="J93" s="11" t="str">
        <f>IF(ISBLANK(laps_times[[#This Row],[1]]),"DNF",CONCATENATE(RANK(rounds_cum_time[[#This Row],[1]],rounds_cum_time[1],1),"."))</f>
        <v>73.</v>
      </c>
      <c r="K93" s="11" t="str">
        <f>IF(ISBLANK(laps_times[[#This Row],[2]]),"DNF",CONCATENATE(RANK(rounds_cum_time[[#This Row],[2]],rounds_cum_time[2],1),"."))</f>
        <v>74.</v>
      </c>
      <c r="L93" s="11" t="str">
        <f>IF(ISBLANK(laps_times[[#This Row],[3]]),"DNF",CONCATENATE(RANK(rounds_cum_time[[#This Row],[3]],rounds_cum_time[3],1),"."))</f>
        <v>73.</v>
      </c>
      <c r="M93" s="11" t="str">
        <f>IF(ISBLANK(laps_times[[#This Row],[4]]),"DNF",CONCATENATE(RANK(rounds_cum_time[[#This Row],[4]],rounds_cum_time[4],1),"."))</f>
        <v>76.</v>
      </c>
      <c r="N93" s="11" t="str">
        <f>IF(ISBLANK(laps_times[[#This Row],[5]]),"DNF",CONCATENATE(RANK(rounds_cum_time[[#This Row],[5]],rounds_cum_time[5],1),"."))</f>
        <v>77.</v>
      </c>
      <c r="O93" s="11" t="str">
        <f>IF(ISBLANK(laps_times[[#This Row],[6]]),"DNF",CONCATENATE(RANK(rounds_cum_time[[#This Row],[6]],rounds_cum_time[6],1),"."))</f>
        <v>78.</v>
      </c>
      <c r="P93" s="11" t="str">
        <f>IF(ISBLANK(laps_times[[#This Row],[7]]),"DNF",CONCATENATE(RANK(rounds_cum_time[[#This Row],[7]],rounds_cum_time[7],1),"."))</f>
        <v>81.</v>
      </c>
      <c r="Q93" s="11" t="str">
        <f>IF(ISBLANK(laps_times[[#This Row],[8]]),"DNF",CONCATENATE(RANK(rounds_cum_time[[#This Row],[8]],rounds_cum_time[8],1),"."))</f>
        <v>81.</v>
      </c>
      <c r="R93" s="11" t="str">
        <f>IF(ISBLANK(laps_times[[#This Row],[9]]),"DNF",CONCATENATE(RANK(rounds_cum_time[[#This Row],[9]],rounds_cum_time[9],1),"."))</f>
        <v>83.</v>
      </c>
      <c r="S93" s="11" t="str">
        <f>IF(ISBLANK(laps_times[[#This Row],[10]]),"DNF",CONCATENATE(RANK(rounds_cum_time[[#This Row],[10]],rounds_cum_time[10],1),"."))</f>
        <v>84.</v>
      </c>
      <c r="T93" s="11" t="str">
        <f>IF(ISBLANK(laps_times[[#This Row],[11]]),"DNF",CONCATENATE(RANK(rounds_cum_time[[#This Row],[11]],rounds_cum_time[11],1),"."))</f>
        <v>84.</v>
      </c>
      <c r="U93" s="11" t="str">
        <f>IF(ISBLANK(laps_times[[#This Row],[12]]),"DNF",CONCATENATE(RANK(rounds_cum_time[[#This Row],[12]],rounds_cum_time[12],1),"."))</f>
        <v>84.</v>
      </c>
      <c r="V93" s="11" t="str">
        <f>IF(ISBLANK(laps_times[[#This Row],[13]]),"DNF",CONCATENATE(RANK(rounds_cum_time[[#This Row],[13]],rounds_cum_time[13],1),"."))</f>
        <v>84.</v>
      </c>
      <c r="W93" s="11" t="str">
        <f>IF(ISBLANK(laps_times[[#This Row],[14]]),"DNF",CONCATENATE(RANK(rounds_cum_time[[#This Row],[14]],rounds_cum_time[14],1),"."))</f>
        <v>85.</v>
      </c>
      <c r="X93" s="11" t="str">
        <f>IF(ISBLANK(laps_times[[#This Row],[15]]),"DNF",CONCATENATE(RANK(rounds_cum_time[[#This Row],[15]],rounds_cum_time[15],1),"."))</f>
        <v>85.</v>
      </c>
      <c r="Y93" s="11" t="str">
        <f>IF(ISBLANK(laps_times[[#This Row],[16]]),"DNF",CONCATENATE(RANK(rounds_cum_time[[#This Row],[16]],rounds_cum_time[16],1),"."))</f>
        <v>86.</v>
      </c>
      <c r="Z93" s="11" t="str">
        <f>IF(ISBLANK(laps_times[[#This Row],[17]]),"DNF",CONCATENATE(RANK(rounds_cum_time[[#This Row],[17]],rounds_cum_time[17],1),"."))</f>
        <v>86.</v>
      </c>
      <c r="AA93" s="11" t="str">
        <f>IF(ISBLANK(laps_times[[#This Row],[18]]),"DNF",CONCATENATE(RANK(rounds_cum_time[[#This Row],[18]],rounds_cum_time[18],1),"."))</f>
        <v>86.</v>
      </c>
      <c r="AB93" s="11" t="str">
        <f>IF(ISBLANK(laps_times[[#This Row],[19]]),"DNF",CONCATENATE(RANK(rounds_cum_time[[#This Row],[19]],rounds_cum_time[19],1),"."))</f>
        <v>86.</v>
      </c>
      <c r="AC93" s="11" t="str">
        <f>IF(ISBLANK(laps_times[[#This Row],[20]]),"DNF",CONCATENATE(RANK(rounds_cum_time[[#This Row],[20]],rounds_cum_time[20],1),"."))</f>
        <v>87.</v>
      </c>
      <c r="AD93" s="11" t="str">
        <f>IF(ISBLANK(laps_times[[#This Row],[21]]),"DNF",CONCATENATE(RANK(rounds_cum_time[[#This Row],[21]],rounds_cum_time[21],1),"."))</f>
        <v>86.</v>
      </c>
      <c r="AE93" s="11" t="str">
        <f>IF(ISBLANK(laps_times[[#This Row],[22]]),"DNF",CONCATENATE(RANK(rounds_cum_time[[#This Row],[22]],rounds_cum_time[22],1),"."))</f>
        <v>88.</v>
      </c>
      <c r="AF93" s="11" t="str">
        <f>IF(ISBLANK(laps_times[[#This Row],[23]]),"DNF",CONCATENATE(RANK(rounds_cum_time[[#This Row],[23]],rounds_cum_time[23],1),"."))</f>
        <v>88.</v>
      </c>
      <c r="AG93" s="11" t="str">
        <f>IF(ISBLANK(laps_times[[#This Row],[24]]),"DNF",CONCATENATE(RANK(rounds_cum_time[[#This Row],[24]],rounds_cum_time[24],1),"."))</f>
        <v>88.</v>
      </c>
      <c r="AH93" s="11" t="str">
        <f>IF(ISBLANK(laps_times[[#This Row],[25]]),"DNF",CONCATENATE(RANK(rounds_cum_time[[#This Row],[25]],rounds_cum_time[25],1),"."))</f>
        <v>89.</v>
      </c>
      <c r="AI93" s="11" t="str">
        <f>IF(ISBLANK(laps_times[[#This Row],[26]]),"DNF",CONCATENATE(RANK(rounds_cum_time[[#This Row],[26]],rounds_cum_time[26],1),"."))</f>
        <v>89.</v>
      </c>
      <c r="AJ93" s="11" t="str">
        <f>IF(ISBLANK(laps_times[[#This Row],[27]]),"DNF",CONCATENATE(RANK(rounds_cum_time[[#This Row],[27]],rounds_cum_time[27],1),"."))</f>
        <v>90.</v>
      </c>
      <c r="AK93" s="11" t="str">
        <f>IF(ISBLANK(laps_times[[#This Row],[28]]),"DNF",CONCATENATE(RANK(rounds_cum_time[[#This Row],[28]],rounds_cum_time[28],1),"."))</f>
        <v>90.</v>
      </c>
      <c r="AL93" s="11" t="str">
        <f>IF(ISBLANK(laps_times[[#This Row],[29]]),"DNF",CONCATENATE(RANK(rounds_cum_time[[#This Row],[29]],rounds_cum_time[29],1),"."))</f>
        <v>89.</v>
      </c>
      <c r="AM93" s="11" t="str">
        <f>IF(ISBLANK(laps_times[[#This Row],[30]]),"DNF",CONCATENATE(RANK(rounds_cum_time[[#This Row],[30]],rounds_cum_time[30],1),"."))</f>
        <v>89.</v>
      </c>
      <c r="AN93" s="11" t="str">
        <f>IF(ISBLANK(laps_times[[#This Row],[31]]),"DNF",CONCATENATE(RANK(rounds_cum_time[[#This Row],[31]],rounds_cum_time[31],1),"."))</f>
        <v>89.</v>
      </c>
      <c r="AO93" s="11" t="str">
        <f>IF(ISBLANK(laps_times[[#This Row],[32]]),"DNF",CONCATENATE(RANK(rounds_cum_time[[#This Row],[32]],rounds_cum_time[32],1),"."))</f>
        <v>89.</v>
      </c>
      <c r="AP93" s="11" t="str">
        <f>IF(ISBLANK(laps_times[[#This Row],[33]]),"DNF",CONCATENATE(RANK(rounds_cum_time[[#This Row],[33]],rounds_cum_time[33],1),"."))</f>
        <v>90.</v>
      </c>
      <c r="AQ93" s="11" t="str">
        <f>IF(ISBLANK(laps_times[[#This Row],[34]]),"DNF",CONCATENATE(RANK(rounds_cum_time[[#This Row],[34]],rounds_cum_time[34],1),"."))</f>
        <v>90.</v>
      </c>
      <c r="AR93" s="11" t="str">
        <f>IF(ISBLANK(laps_times[[#This Row],[35]]),"DNF",CONCATENATE(RANK(rounds_cum_time[[#This Row],[35]],rounds_cum_time[35],1),"."))</f>
        <v>90.</v>
      </c>
      <c r="AS93" s="11" t="str">
        <f>IF(ISBLANK(laps_times[[#This Row],[36]]),"DNF",CONCATENATE(RANK(rounds_cum_time[[#This Row],[36]],rounds_cum_time[36],1),"."))</f>
        <v>90.</v>
      </c>
      <c r="AT93" s="11" t="str">
        <f>IF(ISBLANK(laps_times[[#This Row],[37]]),"DNF",CONCATENATE(RANK(rounds_cum_time[[#This Row],[37]],rounds_cum_time[37],1),"."))</f>
        <v>90.</v>
      </c>
      <c r="AU93" s="11" t="str">
        <f>IF(ISBLANK(laps_times[[#This Row],[38]]),"DNF",CONCATENATE(RANK(rounds_cum_time[[#This Row],[38]],rounds_cum_time[38],1),"."))</f>
        <v>91.</v>
      </c>
      <c r="AV93" s="11" t="str">
        <f>IF(ISBLANK(laps_times[[#This Row],[39]]),"DNF",CONCATENATE(RANK(rounds_cum_time[[#This Row],[39]],rounds_cum_time[39],1),"."))</f>
        <v>91.</v>
      </c>
      <c r="AW93" s="11" t="str">
        <f>IF(ISBLANK(laps_times[[#This Row],[40]]),"DNF",CONCATENATE(RANK(rounds_cum_time[[#This Row],[40]],rounds_cum_time[40],1),"."))</f>
        <v>91.</v>
      </c>
      <c r="AX93" s="11" t="str">
        <f>IF(ISBLANK(laps_times[[#This Row],[41]]),"DNF",CONCATENATE(RANK(rounds_cum_time[[#This Row],[41]],rounds_cum_time[41],1),"."))</f>
        <v>90.</v>
      </c>
      <c r="AY93" s="11" t="str">
        <f>IF(ISBLANK(laps_times[[#This Row],[42]]),"DNF",CONCATENATE(RANK(rounds_cum_time[[#This Row],[42]],rounds_cum_time[42],1),"."))</f>
        <v>89.</v>
      </c>
      <c r="AZ93" s="11" t="str">
        <f>IF(ISBLANK(laps_times[[#This Row],[43]]),"DNF",CONCATENATE(RANK(rounds_cum_time[[#This Row],[43]],rounds_cum_time[43],1),"."))</f>
        <v>89.</v>
      </c>
      <c r="BA93" s="11" t="str">
        <f>IF(ISBLANK(laps_times[[#This Row],[44]]),"DNF",CONCATENATE(RANK(rounds_cum_time[[#This Row],[44]],rounds_cum_time[44],1),"."))</f>
        <v>89.</v>
      </c>
      <c r="BB93" s="11" t="str">
        <f>IF(ISBLANK(laps_times[[#This Row],[45]]),"DNF",CONCATENATE(RANK(rounds_cum_time[[#This Row],[45]],rounds_cum_time[45],1),"."))</f>
        <v>89.</v>
      </c>
      <c r="BC93" s="11" t="str">
        <f>IF(ISBLANK(laps_times[[#This Row],[46]]),"DNF",CONCATENATE(RANK(rounds_cum_time[[#This Row],[46]],rounds_cum_time[46],1),"."))</f>
        <v>88.</v>
      </c>
      <c r="BD93" s="11" t="str">
        <f>IF(ISBLANK(laps_times[[#This Row],[47]]),"DNF",CONCATENATE(RANK(rounds_cum_time[[#This Row],[47]],rounds_cum_time[47],1),"."))</f>
        <v>89.</v>
      </c>
      <c r="BE93" s="11" t="str">
        <f>IF(ISBLANK(laps_times[[#This Row],[48]]),"DNF",CONCATENATE(RANK(rounds_cum_time[[#This Row],[48]],rounds_cum_time[48],1),"."))</f>
        <v>89.</v>
      </c>
      <c r="BF93" s="11" t="str">
        <f>IF(ISBLANK(laps_times[[#This Row],[49]]),"DNF",CONCATENATE(RANK(rounds_cum_time[[#This Row],[49]],rounds_cum_time[49],1),"."))</f>
        <v>89.</v>
      </c>
      <c r="BG93" s="11" t="str">
        <f>IF(ISBLANK(laps_times[[#This Row],[50]]),"DNF",CONCATENATE(RANK(rounds_cum_time[[#This Row],[50]],rounds_cum_time[50],1),"."))</f>
        <v>89.</v>
      </c>
      <c r="BH93" s="11" t="str">
        <f>IF(ISBLANK(laps_times[[#This Row],[51]]),"DNF",CONCATENATE(RANK(rounds_cum_time[[#This Row],[51]],rounds_cum_time[51],1),"."))</f>
        <v>89.</v>
      </c>
      <c r="BI93" s="11" t="str">
        <f>IF(ISBLANK(laps_times[[#This Row],[52]]),"DNF",CONCATENATE(RANK(rounds_cum_time[[#This Row],[52]],rounds_cum_time[52],1),"."))</f>
        <v>89.</v>
      </c>
      <c r="BJ93" s="11" t="str">
        <f>IF(ISBLANK(laps_times[[#This Row],[53]]),"DNF",CONCATENATE(RANK(rounds_cum_time[[#This Row],[53]],rounds_cum_time[53],1),"."))</f>
        <v>89.</v>
      </c>
      <c r="BK93" s="11" t="str">
        <f>IF(ISBLANK(laps_times[[#This Row],[54]]),"DNF",CONCATENATE(RANK(rounds_cum_time[[#This Row],[54]],rounds_cum_time[54],1),"."))</f>
        <v>89.</v>
      </c>
      <c r="BL93" s="11" t="str">
        <f>IF(ISBLANK(laps_times[[#This Row],[55]]),"DNF",CONCATENATE(RANK(rounds_cum_time[[#This Row],[55]],rounds_cum_time[55],1),"."))</f>
        <v>89.</v>
      </c>
      <c r="BM93" s="11" t="str">
        <f>IF(ISBLANK(laps_times[[#This Row],[56]]),"DNF",CONCATENATE(RANK(rounds_cum_time[[#This Row],[56]],rounds_cum_time[56],1),"."))</f>
        <v>89.</v>
      </c>
      <c r="BN93" s="11" t="str">
        <f>IF(ISBLANK(laps_times[[#This Row],[57]]),"DNF",CONCATENATE(RANK(rounds_cum_time[[#This Row],[57]],rounds_cum_time[57],1),"."))</f>
        <v>90.</v>
      </c>
      <c r="BO93" s="11" t="str">
        <f>IF(ISBLANK(laps_times[[#This Row],[58]]),"DNF",CONCATENATE(RANK(rounds_cum_time[[#This Row],[58]],rounds_cum_time[58],1),"."))</f>
        <v>90.</v>
      </c>
      <c r="BP93" s="11" t="str">
        <f>IF(ISBLANK(laps_times[[#This Row],[59]]),"DNF",CONCATENATE(RANK(rounds_cum_time[[#This Row],[59]],rounds_cum_time[59],1),"."))</f>
        <v>89.</v>
      </c>
      <c r="BQ93" s="11" t="str">
        <f>IF(ISBLANK(laps_times[[#This Row],[60]]),"DNF",CONCATENATE(RANK(rounds_cum_time[[#This Row],[60]],rounds_cum_time[60],1),"."))</f>
        <v>89.</v>
      </c>
      <c r="BR93" s="11" t="str">
        <f>IF(ISBLANK(laps_times[[#This Row],[61]]),"DNF",CONCATENATE(RANK(rounds_cum_time[[#This Row],[61]],rounds_cum_time[61],1),"."))</f>
        <v>88.</v>
      </c>
      <c r="BS93" s="11" t="str">
        <f>IF(ISBLANK(laps_times[[#This Row],[62]]),"DNF",CONCATENATE(RANK(rounds_cum_time[[#This Row],[62]],rounds_cum_time[62],1),"."))</f>
        <v>88.</v>
      </c>
      <c r="BT93" s="11" t="str">
        <f>IF(ISBLANK(laps_times[[#This Row],[63]]),"DNF",CONCATENATE(RANK(rounds_cum_time[[#This Row],[63]],rounds_cum_time[63],1),"."))</f>
        <v>88.</v>
      </c>
    </row>
    <row r="94" spans="2:72" x14ac:dyDescent="0.2">
      <c r="B94" s="5">
        <v>89</v>
      </c>
      <c r="C94" s="20">
        <v>8</v>
      </c>
      <c r="D94" s="1" t="s">
        <v>158</v>
      </c>
      <c r="E94" s="3">
        <v>1953</v>
      </c>
      <c r="F94" s="3" t="s">
        <v>64</v>
      </c>
      <c r="G94" s="3">
        <v>9</v>
      </c>
      <c r="H94" s="1" t="s">
        <v>70</v>
      </c>
      <c r="I94" s="7">
        <v>0.18426666666666666</v>
      </c>
      <c r="J94" s="11" t="str">
        <f>IF(ISBLANK(laps_times[[#This Row],[1]]),"DNF",CONCATENATE(RANK(rounds_cum_time[[#This Row],[1]],rounds_cum_time[1],1),"."))</f>
        <v>91.</v>
      </c>
      <c r="K94" s="11" t="str">
        <f>IF(ISBLANK(laps_times[[#This Row],[2]]),"DNF",CONCATENATE(RANK(rounds_cum_time[[#This Row],[2]],rounds_cum_time[2],1),"."))</f>
        <v>93.</v>
      </c>
      <c r="L94" s="11" t="str">
        <f>IF(ISBLANK(laps_times[[#This Row],[3]]),"DNF",CONCATENATE(RANK(rounds_cum_time[[#This Row],[3]],rounds_cum_time[3],1),"."))</f>
        <v>93.</v>
      </c>
      <c r="M94" s="11" t="str">
        <f>IF(ISBLANK(laps_times[[#This Row],[4]]),"DNF",CONCATENATE(RANK(rounds_cum_time[[#This Row],[4]],rounds_cum_time[4],1),"."))</f>
        <v>91.</v>
      </c>
      <c r="N94" s="11" t="str">
        <f>IF(ISBLANK(laps_times[[#This Row],[5]]),"DNF",CONCATENATE(RANK(rounds_cum_time[[#This Row],[5]],rounds_cum_time[5],1),"."))</f>
        <v>91.</v>
      </c>
      <c r="O94" s="11" t="str">
        <f>IF(ISBLANK(laps_times[[#This Row],[6]]),"DNF",CONCATENATE(RANK(rounds_cum_time[[#This Row],[6]],rounds_cum_time[6],1),"."))</f>
        <v>91.</v>
      </c>
      <c r="P94" s="11" t="str">
        <f>IF(ISBLANK(laps_times[[#This Row],[7]]),"DNF",CONCATENATE(RANK(rounds_cum_time[[#This Row],[7]],rounds_cum_time[7],1),"."))</f>
        <v>91.</v>
      </c>
      <c r="Q94" s="11" t="str">
        <f>IF(ISBLANK(laps_times[[#This Row],[8]]),"DNF",CONCATENATE(RANK(rounds_cum_time[[#This Row],[8]],rounds_cum_time[8],1),"."))</f>
        <v>91.</v>
      </c>
      <c r="R94" s="11" t="str">
        <f>IF(ISBLANK(laps_times[[#This Row],[9]]),"DNF",CONCATENATE(RANK(rounds_cum_time[[#This Row],[9]],rounds_cum_time[9],1),"."))</f>
        <v>91.</v>
      </c>
      <c r="S94" s="11" t="str">
        <f>IF(ISBLANK(laps_times[[#This Row],[10]]),"DNF",CONCATENATE(RANK(rounds_cum_time[[#This Row],[10]],rounds_cum_time[10],1),"."))</f>
        <v>91.</v>
      </c>
      <c r="T94" s="11" t="str">
        <f>IF(ISBLANK(laps_times[[#This Row],[11]]),"DNF",CONCATENATE(RANK(rounds_cum_time[[#This Row],[11]],rounds_cum_time[11],1),"."))</f>
        <v>91.</v>
      </c>
      <c r="U94" s="11" t="str">
        <f>IF(ISBLANK(laps_times[[#This Row],[12]]),"DNF",CONCATENATE(RANK(rounds_cum_time[[#This Row],[12]],rounds_cum_time[12],1),"."))</f>
        <v>91.</v>
      </c>
      <c r="V94" s="11" t="str">
        <f>IF(ISBLANK(laps_times[[#This Row],[13]]),"DNF",CONCATENATE(RANK(rounds_cum_time[[#This Row],[13]],rounds_cum_time[13],1),"."))</f>
        <v>91.</v>
      </c>
      <c r="W94" s="11" t="str">
        <f>IF(ISBLANK(laps_times[[#This Row],[14]]),"DNF",CONCATENATE(RANK(rounds_cum_time[[#This Row],[14]],rounds_cum_time[14],1),"."))</f>
        <v>91.</v>
      </c>
      <c r="X94" s="11" t="str">
        <f>IF(ISBLANK(laps_times[[#This Row],[15]]),"DNF",CONCATENATE(RANK(rounds_cum_time[[#This Row],[15]],rounds_cum_time[15],1),"."))</f>
        <v>91.</v>
      </c>
      <c r="Y94" s="11" t="str">
        <f>IF(ISBLANK(laps_times[[#This Row],[16]]),"DNF",CONCATENATE(RANK(rounds_cum_time[[#This Row],[16]],rounds_cum_time[16],1),"."))</f>
        <v>91.</v>
      </c>
      <c r="Z94" s="11" t="str">
        <f>IF(ISBLANK(laps_times[[#This Row],[17]]),"DNF",CONCATENATE(RANK(rounds_cum_time[[#This Row],[17]],rounds_cum_time[17],1),"."))</f>
        <v>90.</v>
      </c>
      <c r="AA94" s="11" t="str">
        <f>IF(ISBLANK(laps_times[[#This Row],[18]]),"DNF",CONCATENATE(RANK(rounds_cum_time[[#This Row],[18]],rounds_cum_time[18],1),"."))</f>
        <v>90.</v>
      </c>
      <c r="AB94" s="11" t="str">
        <f>IF(ISBLANK(laps_times[[#This Row],[19]]),"DNF",CONCATENATE(RANK(rounds_cum_time[[#This Row],[19]],rounds_cum_time[19],1),"."))</f>
        <v>89.</v>
      </c>
      <c r="AC94" s="11" t="str">
        <f>IF(ISBLANK(laps_times[[#This Row],[20]]),"DNF",CONCATENATE(RANK(rounds_cum_time[[#This Row],[20]],rounds_cum_time[20],1),"."))</f>
        <v>89.</v>
      </c>
      <c r="AD94" s="11" t="str">
        <f>IF(ISBLANK(laps_times[[#This Row],[21]]),"DNF",CONCATENATE(RANK(rounds_cum_time[[#This Row],[21]],rounds_cum_time[21],1),"."))</f>
        <v>90.</v>
      </c>
      <c r="AE94" s="11" t="str">
        <f>IF(ISBLANK(laps_times[[#This Row],[22]]),"DNF",CONCATENATE(RANK(rounds_cum_time[[#This Row],[22]],rounds_cum_time[22],1),"."))</f>
        <v>89.</v>
      </c>
      <c r="AF94" s="11" t="str">
        <f>IF(ISBLANK(laps_times[[#This Row],[23]]),"DNF",CONCATENATE(RANK(rounds_cum_time[[#This Row],[23]],rounds_cum_time[23],1),"."))</f>
        <v>89.</v>
      </c>
      <c r="AG94" s="11" t="str">
        <f>IF(ISBLANK(laps_times[[#This Row],[24]]),"DNF",CONCATENATE(RANK(rounds_cum_time[[#This Row],[24]],rounds_cum_time[24],1),"."))</f>
        <v>89.</v>
      </c>
      <c r="AH94" s="11" t="str">
        <f>IF(ISBLANK(laps_times[[#This Row],[25]]),"DNF",CONCATENATE(RANK(rounds_cum_time[[#This Row],[25]],rounds_cum_time[25],1),"."))</f>
        <v>88.</v>
      </c>
      <c r="AI94" s="11" t="str">
        <f>IF(ISBLANK(laps_times[[#This Row],[26]]),"DNF",CONCATENATE(RANK(rounds_cum_time[[#This Row],[26]],rounds_cum_time[26],1),"."))</f>
        <v>88.</v>
      </c>
      <c r="AJ94" s="11" t="str">
        <f>IF(ISBLANK(laps_times[[#This Row],[27]]),"DNF",CONCATENATE(RANK(rounds_cum_time[[#This Row],[27]],rounds_cum_time[27],1),"."))</f>
        <v>88.</v>
      </c>
      <c r="AK94" s="11" t="str">
        <f>IF(ISBLANK(laps_times[[#This Row],[28]]),"DNF",CONCATENATE(RANK(rounds_cum_time[[#This Row],[28]],rounds_cum_time[28],1),"."))</f>
        <v>88.</v>
      </c>
      <c r="AL94" s="11" t="str">
        <f>IF(ISBLANK(laps_times[[#This Row],[29]]),"DNF",CONCATENATE(RANK(rounds_cum_time[[#This Row],[29]],rounds_cum_time[29],1),"."))</f>
        <v>85.</v>
      </c>
      <c r="AM94" s="11" t="str">
        <f>IF(ISBLANK(laps_times[[#This Row],[30]]),"DNF",CONCATENATE(RANK(rounds_cum_time[[#This Row],[30]],rounds_cum_time[30],1),"."))</f>
        <v>85.</v>
      </c>
      <c r="AN94" s="11" t="str">
        <f>IF(ISBLANK(laps_times[[#This Row],[31]]),"DNF",CONCATENATE(RANK(rounds_cum_time[[#This Row],[31]],rounds_cum_time[31],1),"."))</f>
        <v>84.</v>
      </c>
      <c r="AO94" s="11" t="str">
        <f>IF(ISBLANK(laps_times[[#This Row],[32]]),"DNF",CONCATENATE(RANK(rounds_cum_time[[#This Row],[32]],rounds_cum_time[32],1),"."))</f>
        <v>84.</v>
      </c>
      <c r="AP94" s="11" t="str">
        <f>IF(ISBLANK(laps_times[[#This Row],[33]]),"DNF",CONCATENATE(RANK(rounds_cum_time[[#This Row],[33]],rounds_cum_time[33],1),"."))</f>
        <v>84.</v>
      </c>
      <c r="AQ94" s="11" t="str">
        <f>IF(ISBLANK(laps_times[[#This Row],[34]]),"DNF",CONCATENATE(RANK(rounds_cum_time[[#This Row],[34]],rounds_cum_time[34],1),"."))</f>
        <v>83.</v>
      </c>
      <c r="AR94" s="11" t="str">
        <f>IF(ISBLANK(laps_times[[#This Row],[35]]),"DNF",CONCATENATE(RANK(rounds_cum_time[[#This Row],[35]],rounds_cum_time[35],1),"."))</f>
        <v>83.</v>
      </c>
      <c r="AS94" s="11" t="str">
        <f>IF(ISBLANK(laps_times[[#This Row],[36]]),"DNF",CONCATENATE(RANK(rounds_cum_time[[#This Row],[36]],rounds_cum_time[36],1),"."))</f>
        <v>82.</v>
      </c>
      <c r="AT94" s="11" t="str">
        <f>IF(ISBLANK(laps_times[[#This Row],[37]]),"DNF",CONCATENATE(RANK(rounds_cum_time[[#This Row],[37]],rounds_cum_time[37],1),"."))</f>
        <v>81.</v>
      </c>
      <c r="AU94" s="11" t="str">
        <f>IF(ISBLANK(laps_times[[#This Row],[38]]),"DNF",CONCATENATE(RANK(rounds_cum_time[[#This Row],[38]],rounds_cum_time[38],1),"."))</f>
        <v>81.</v>
      </c>
      <c r="AV94" s="11" t="str">
        <f>IF(ISBLANK(laps_times[[#This Row],[39]]),"DNF",CONCATENATE(RANK(rounds_cum_time[[#This Row],[39]],rounds_cum_time[39],1),"."))</f>
        <v>81.</v>
      </c>
      <c r="AW94" s="11" t="str">
        <f>IF(ISBLANK(laps_times[[#This Row],[40]]),"DNF",CONCATENATE(RANK(rounds_cum_time[[#This Row],[40]],rounds_cum_time[40],1),"."))</f>
        <v>81.</v>
      </c>
      <c r="AX94" s="11" t="str">
        <f>IF(ISBLANK(laps_times[[#This Row],[41]]),"DNF",CONCATENATE(RANK(rounds_cum_time[[#This Row],[41]],rounds_cum_time[41],1),"."))</f>
        <v>80.</v>
      </c>
      <c r="AY94" s="11" t="str">
        <f>IF(ISBLANK(laps_times[[#This Row],[42]]),"DNF",CONCATENATE(RANK(rounds_cum_time[[#This Row],[42]],rounds_cum_time[42],1),"."))</f>
        <v>80.</v>
      </c>
      <c r="AZ94" s="11" t="str">
        <f>IF(ISBLANK(laps_times[[#This Row],[43]]),"DNF",CONCATENATE(RANK(rounds_cum_time[[#This Row],[43]],rounds_cum_time[43],1),"."))</f>
        <v>80.</v>
      </c>
      <c r="BA94" s="11" t="str">
        <f>IF(ISBLANK(laps_times[[#This Row],[44]]),"DNF",CONCATENATE(RANK(rounds_cum_time[[#This Row],[44]],rounds_cum_time[44],1),"."))</f>
        <v>81.</v>
      </c>
      <c r="BB94" s="11" t="str">
        <f>IF(ISBLANK(laps_times[[#This Row],[45]]),"DNF",CONCATENATE(RANK(rounds_cum_time[[#This Row],[45]],rounds_cum_time[45],1),"."))</f>
        <v>81.</v>
      </c>
      <c r="BC94" s="11" t="str">
        <f>IF(ISBLANK(laps_times[[#This Row],[46]]),"DNF",CONCATENATE(RANK(rounds_cum_time[[#This Row],[46]],rounds_cum_time[46],1),"."))</f>
        <v>81.</v>
      </c>
      <c r="BD94" s="11" t="str">
        <f>IF(ISBLANK(laps_times[[#This Row],[47]]),"DNF",CONCATENATE(RANK(rounds_cum_time[[#This Row],[47]],rounds_cum_time[47],1),"."))</f>
        <v>81.</v>
      </c>
      <c r="BE94" s="11" t="str">
        <f>IF(ISBLANK(laps_times[[#This Row],[48]]),"DNF",CONCATENATE(RANK(rounds_cum_time[[#This Row],[48]],rounds_cum_time[48],1),"."))</f>
        <v>82.</v>
      </c>
      <c r="BF94" s="11" t="str">
        <f>IF(ISBLANK(laps_times[[#This Row],[49]]),"DNF",CONCATENATE(RANK(rounds_cum_time[[#This Row],[49]],rounds_cum_time[49],1),"."))</f>
        <v>83.</v>
      </c>
      <c r="BG94" s="11" t="str">
        <f>IF(ISBLANK(laps_times[[#This Row],[50]]),"DNF",CONCATENATE(RANK(rounds_cum_time[[#This Row],[50]],rounds_cum_time[50],1),"."))</f>
        <v>82.</v>
      </c>
      <c r="BH94" s="11" t="str">
        <f>IF(ISBLANK(laps_times[[#This Row],[51]]),"DNF",CONCATENATE(RANK(rounds_cum_time[[#This Row],[51]],rounds_cum_time[51],1),"."))</f>
        <v>85.</v>
      </c>
      <c r="BI94" s="11" t="str">
        <f>IF(ISBLANK(laps_times[[#This Row],[52]]),"DNF",CONCATENATE(RANK(rounds_cum_time[[#This Row],[52]],rounds_cum_time[52],1),"."))</f>
        <v>86.</v>
      </c>
      <c r="BJ94" s="11" t="str">
        <f>IF(ISBLANK(laps_times[[#This Row],[53]]),"DNF",CONCATENATE(RANK(rounds_cum_time[[#This Row],[53]],rounds_cum_time[53],1),"."))</f>
        <v>87.</v>
      </c>
      <c r="BK94" s="11" t="str">
        <f>IF(ISBLANK(laps_times[[#This Row],[54]]),"DNF",CONCATENATE(RANK(rounds_cum_time[[#This Row],[54]],rounds_cum_time[54],1),"."))</f>
        <v>87.</v>
      </c>
      <c r="BL94" s="11" t="str">
        <f>IF(ISBLANK(laps_times[[#This Row],[55]]),"DNF",CONCATENATE(RANK(rounds_cum_time[[#This Row],[55]],rounds_cum_time[55],1),"."))</f>
        <v>87.</v>
      </c>
      <c r="BM94" s="11" t="str">
        <f>IF(ISBLANK(laps_times[[#This Row],[56]]),"DNF",CONCATENATE(RANK(rounds_cum_time[[#This Row],[56]],rounds_cum_time[56],1),"."))</f>
        <v>87.</v>
      </c>
      <c r="BN94" s="11" t="str">
        <f>IF(ISBLANK(laps_times[[#This Row],[57]]),"DNF",CONCATENATE(RANK(rounds_cum_time[[#This Row],[57]],rounds_cum_time[57],1),"."))</f>
        <v>87.</v>
      </c>
      <c r="BO94" s="11" t="str">
        <f>IF(ISBLANK(laps_times[[#This Row],[58]]),"DNF",CONCATENATE(RANK(rounds_cum_time[[#This Row],[58]],rounds_cum_time[58],1),"."))</f>
        <v>89.</v>
      </c>
      <c r="BP94" s="11" t="str">
        <f>IF(ISBLANK(laps_times[[#This Row],[59]]),"DNF",CONCATENATE(RANK(rounds_cum_time[[#This Row],[59]],rounds_cum_time[59],1),"."))</f>
        <v>90.</v>
      </c>
      <c r="BQ94" s="11" t="str">
        <f>IF(ISBLANK(laps_times[[#This Row],[60]]),"DNF",CONCATENATE(RANK(rounds_cum_time[[#This Row],[60]],rounds_cum_time[60],1),"."))</f>
        <v>90.</v>
      </c>
      <c r="BR94" s="11" t="str">
        <f>IF(ISBLANK(laps_times[[#This Row],[61]]),"DNF",CONCATENATE(RANK(rounds_cum_time[[#This Row],[61]],rounds_cum_time[61],1),"."))</f>
        <v>89.</v>
      </c>
      <c r="BS94" s="11" t="str">
        <f>IF(ISBLANK(laps_times[[#This Row],[62]]),"DNF",CONCATENATE(RANK(rounds_cum_time[[#This Row],[62]],rounds_cum_time[62],1),"."))</f>
        <v>89.</v>
      </c>
      <c r="BT94" s="11" t="str">
        <f>IF(ISBLANK(laps_times[[#This Row],[63]]),"DNF",CONCATENATE(RANK(rounds_cum_time[[#This Row],[63]],rounds_cum_time[63],1),"."))</f>
        <v>89.</v>
      </c>
    </row>
    <row r="95" spans="2:72" x14ac:dyDescent="0.2">
      <c r="B95" s="5">
        <v>90</v>
      </c>
      <c r="C95" s="20">
        <v>97</v>
      </c>
      <c r="D95" s="1" t="s">
        <v>159</v>
      </c>
      <c r="E95" s="3">
        <v>1971</v>
      </c>
      <c r="F95" s="3" t="s">
        <v>1</v>
      </c>
      <c r="G95" s="3">
        <v>32</v>
      </c>
      <c r="H95" s="1" t="s">
        <v>160</v>
      </c>
      <c r="I95" s="7">
        <v>0.18438043981481481</v>
      </c>
      <c r="J95" s="11" t="str">
        <f>IF(ISBLANK(laps_times[[#This Row],[1]]),"DNF",CONCATENATE(RANK(rounds_cum_time[[#This Row],[1]],rounds_cum_time[1],1),"."))</f>
        <v>89.</v>
      </c>
      <c r="K95" s="11" t="str">
        <f>IF(ISBLANK(laps_times[[#This Row],[2]]),"DNF",CONCATENATE(RANK(rounds_cum_time[[#This Row],[2]],rounds_cum_time[2],1),"."))</f>
        <v>90.</v>
      </c>
      <c r="L95" s="11" t="str">
        <f>IF(ISBLANK(laps_times[[#This Row],[3]]),"DNF",CONCATENATE(RANK(rounds_cum_time[[#This Row],[3]],rounds_cum_time[3],1),"."))</f>
        <v>88.</v>
      </c>
      <c r="M95" s="11" t="str">
        <f>IF(ISBLANK(laps_times[[#This Row],[4]]),"DNF",CONCATENATE(RANK(rounds_cum_time[[#This Row],[4]],rounds_cum_time[4],1),"."))</f>
        <v>88.</v>
      </c>
      <c r="N95" s="11" t="str">
        <f>IF(ISBLANK(laps_times[[#This Row],[5]]),"DNF",CONCATENATE(RANK(rounds_cum_time[[#This Row],[5]],rounds_cum_time[5],1),"."))</f>
        <v>88.</v>
      </c>
      <c r="O95" s="11" t="str">
        <f>IF(ISBLANK(laps_times[[#This Row],[6]]),"DNF",CONCATENATE(RANK(rounds_cum_time[[#This Row],[6]],rounds_cum_time[6],1),"."))</f>
        <v>88.</v>
      </c>
      <c r="P95" s="11" t="str">
        <f>IF(ISBLANK(laps_times[[#This Row],[7]]),"DNF",CONCATENATE(RANK(rounds_cum_time[[#This Row],[7]],rounds_cum_time[7],1),"."))</f>
        <v>88.</v>
      </c>
      <c r="Q95" s="11" t="str">
        <f>IF(ISBLANK(laps_times[[#This Row],[8]]),"DNF",CONCATENATE(RANK(rounds_cum_time[[#This Row],[8]],rounds_cum_time[8],1),"."))</f>
        <v>88.</v>
      </c>
      <c r="R95" s="11" t="str">
        <f>IF(ISBLANK(laps_times[[#This Row],[9]]),"DNF",CONCATENATE(RANK(rounds_cum_time[[#This Row],[9]],rounds_cum_time[9],1),"."))</f>
        <v>88.</v>
      </c>
      <c r="S95" s="11" t="str">
        <f>IF(ISBLANK(laps_times[[#This Row],[10]]),"DNF",CONCATENATE(RANK(rounds_cum_time[[#This Row],[10]],rounds_cum_time[10],1),"."))</f>
        <v>88.</v>
      </c>
      <c r="T95" s="11" t="str">
        <f>IF(ISBLANK(laps_times[[#This Row],[11]]),"DNF",CONCATENATE(RANK(rounds_cum_time[[#This Row],[11]],rounds_cum_time[11],1),"."))</f>
        <v>88.</v>
      </c>
      <c r="U95" s="11" t="str">
        <f>IF(ISBLANK(laps_times[[#This Row],[12]]),"DNF",CONCATENATE(RANK(rounds_cum_time[[#This Row],[12]],rounds_cum_time[12],1),"."))</f>
        <v>88.</v>
      </c>
      <c r="V95" s="11" t="str">
        <f>IF(ISBLANK(laps_times[[#This Row],[13]]),"DNF",CONCATENATE(RANK(rounds_cum_time[[#This Row],[13]],rounds_cum_time[13],1),"."))</f>
        <v>88.</v>
      </c>
      <c r="W95" s="11" t="str">
        <f>IF(ISBLANK(laps_times[[#This Row],[14]]),"DNF",CONCATENATE(RANK(rounds_cum_time[[#This Row],[14]],rounds_cum_time[14],1),"."))</f>
        <v>88.</v>
      </c>
      <c r="X95" s="11" t="str">
        <f>IF(ISBLANK(laps_times[[#This Row],[15]]),"DNF",CONCATENATE(RANK(rounds_cum_time[[#This Row],[15]],rounds_cum_time[15],1),"."))</f>
        <v>87.</v>
      </c>
      <c r="Y95" s="11" t="str">
        <f>IF(ISBLANK(laps_times[[#This Row],[16]]),"DNF",CONCATENATE(RANK(rounds_cum_time[[#This Row],[16]],rounds_cum_time[16],1),"."))</f>
        <v>88.</v>
      </c>
      <c r="Z95" s="11" t="str">
        <f>IF(ISBLANK(laps_times[[#This Row],[17]]),"DNF",CONCATENATE(RANK(rounds_cum_time[[#This Row],[17]],rounds_cum_time[17],1),"."))</f>
        <v>88.</v>
      </c>
      <c r="AA95" s="11" t="str">
        <f>IF(ISBLANK(laps_times[[#This Row],[18]]),"DNF",CONCATENATE(RANK(rounds_cum_time[[#This Row],[18]],rounds_cum_time[18],1),"."))</f>
        <v>88.</v>
      </c>
      <c r="AB95" s="11" t="str">
        <f>IF(ISBLANK(laps_times[[#This Row],[19]]),"DNF",CONCATENATE(RANK(rounds_cum_time[[#This Row],[19]],rounds_cum_time[19],1),"."))</f>
        <v>88.</v>
      </c>
      <c r="AC95" s="11" t="str">
        <f>IF(ISBLANK(laps_times[[#This Row],[20]]),"DNF",CONCATENATE(RANK(rounds_cum_time[[#This Row],[20]],rounds_cum_time[20],1),"."))</f>
        <v>88.</v>
      </c>
      <c r="AD95" s="11" t="str">
        <f>IF(ISBLANK(laps_times[[#This Row],[21]]),"DNF",CONCATENATE(RANK(rounds_cum_time[[#This Row],[21]],rounds_cum_time[21],1),"."))</f>
        <v>87.</v>
      </c>
      <c r="AE95" s="11" t="str">
        <f>IF(ISBLANK(laps_times[[#This Row],[22]]),"DNF",CONCATENATE(RANK(rounds_cum_time[[#This Row],[22]],rounds_cum_time[22],1),"."))</f>
        <v>87.</v>
      </c>
      <c r="AF95" s="11" t="str">
        <f>IF(ISBLANK(laps_times[[#This Row],[23]]),"DNF",CONCATENATE(RANK(rounds_cum_time[[#This Row],[23]],rounds_cum_time[23],1),"."))</f>
        <v>87.</v>
      </c>
      <c r="AG95" s="11" t="str">
        <f>IF(ISBLANK(laps_times[[#This Row],[24]]),"DNF",CONCATENATE(RANK(rounds_cum_time[[#This Row],[24]],rounds_cum_time[24],1),"."))</f>
        <v>87.</v>
      </c>
      <c r="AH95" s="11" t="str">
        <f>IF(ISBLANK(laps_times[[#This Row],[25]]),"DNF",CONCATENATE(RANK(rounds_cum_time[[#This Row],[25]],rounds_cum_time[25],1),"."))</f>
        <v>87.</v>
      </c>
      <c r="AI95" s="11" t="str">
        <f>IF(ISBLANK(laps_times[[#This Row],[26]]),"DNF",CONCATENATE(RANK(rounds_cum_time[[#This Row],[26]],rounds_cum_time[26],1),"."))</f>
        <v>86.</v>
      </c>
      <c r="AJ95" s="11" t="str">
        <f>IF(ISBLANK(laps_times[[#This Row],[27]]),"DNF",CONCATENATE(RANK(rounds_cum_time[[#This Row],[27]],rounds_cum_time[27],1),"."))</f>
        <v>87.</v>
      </c>
      <c r="AK95" s="11" t="str">
        <f>IF(ISBLANK(laps_times[[#This Row],[28]]),"DNF",CONCATENATE(RANK(rounds_cum_time[[#This Row],[28]],rounds_cum_time[28],1),"."))</f>
        <v>86.</v>
      </c>
      <c r="AL95" s="11" t="str">
        <f>IF(ISBLANK(laps_times[[#This Row],[29]]),"DNF",CONCATENATE(RANK(rounds_cum_time[[#This Row],[29]],rounds_cum_time[29],1),"."))</f>
        <v>86.</v>
      </c>
      <c r="AM95" s="11" t="str">
        <f>IF(ISBLANK(laps_times[[#This Row],[30]]),"DNF",CONCATENATE(RANK(rounds_cum_time[[#This Row],[30]],rounds_cum_time[30],1),"."))</f>
        <v>86.</v>
      </c>
      <c r="AN95" s="11" t="str">
        <f>IF(ISBLANK(laps_times[[#This Row],[31]]),"DNF",CONCATENATE(RANK(rounds_cum_time[[#This Row],[31]],rounds_cum_time[31],1),"."))</f>
        <v>88.</v>
      </c>
      <c r="AO95" s="11" t="str">
        <f>IF(ISBLANK(laps_times[[#This Row],[32]]),"DNF",CONCATENATE(RANK(rounds_cum_time[[#This Row],[32]],rounds_cum_time[32],1),"."))</f>
        <v>88.</v>
      </c>
      <c r="AP95" s="11" t="str">
        <f>IF(ISBLANK(laps_times[[#This Row],[33]]),"DNF",CONCATENATE(RANK(rounds_cum_time[[#This Row],[33]],rounds_cum_time[33],1),"."))</f>
        <v>88.</v>
      </c>
      <c r="AQ95" s="11" t="str">
        <f>IF(ISBLANK(laps_times[[#This Row],[34]]),"DNF",CONCATENATE(RANK(rounds_cum_time[[#This Row],[34]],rounds_cum_time[34],1),"."))</f>
        <v>89.</v>
      </c>
      <c r="AR95" s="11" t="str">
        <f>IF(ISBLANK(laps_times[[#This Row],[35]]),"DNF",CONCATENATE(RANK(rounds_cum_time[[#This Row],[35]],rounds_cum_time[35],1),"."))</f>
        <v>89.</v>
      </c>
      <c r="AS95" s="11" t="str">
        <f>IF(ISBLANK(laps_times[[#This Row],[36]]),"DNF",CONCATENATE(RANK(rounds_cum_time[[#This Row],[36]],rounds_cum_time[36],1),"."))</f>
        <v>89.</v>
      </c>
      <c r="AT95" s="11" t="str">
        <f>IF(ISBLANK(laps_times[[#This Row],[37]]),"DNF",CONCATENATE(RANK(rounds_cum_time[[#This Row],[37]],rounds_cum_time[37],1),"."))</f>
        <v>89.</v>
      </c>
      <c r="AU95" s="11" t="str">
        <f>IF(ISBLANK(laps_times[[#This Row],[38]]),"DNF",CONCATENATE(RANK(rounds_cum_time[[#This Row],[38]],rounds_cum_time[38],1),"."))</f>
        <v>89.</v>
      </c>
      <c r="AV95" s="11" t="str">
        <f>IF(ISBLANK(laps_times[[#This Row],[39]]),"DNF",CONCATENATE(RANK(rounds_cum_time[[#This Row],[39]],rounds_cum_time[39],1),"."))</f>
        <v>90.</v>
      </c>
      <c r="AW95" s="11" t="str">
        <f>IF(ISBLANK(laps_times[[#This Row],[40]]),"DNF",CONCATENATE(RANK(rounds_cum_time[[#This Row],[40]],rounds_cum_time[40],1),"."))</f>
        <v>90.</v>
      </c>
      <c r="AX95" s="11" t="str">
        <f>IF(ISBLANK(laps_times[[#This Row],[41]]),"DNF",CONCATENATE(RANK(rounds_cum_time[[#This Row],[41]],rounds_cum_time[41],1),"."))</f>
        <v>88.</v>
      </c>
      <c r="AY95" s="11" t="str">
        <f>IF(ISBLANK(laps_times[[#This Row],[42]]),"DNF",CONCATENATE(RANK(rounds_cum_time[[#This Row],[42]],rounds_cum_time[42],1),"."))</f>
        <v>90.</v>
      </c>
      <c r="AZ95" s="11" t="str">
        <f>IF(ISBLANK(laps_times[[#This Row],[43]]),"DNF",CONCATENATE(RANK(rounds_cum_time[[#This Row],[43]],rounds_cum_time[43],1),"."))</f>
        <v>90.</v>
      </c>
      <c r="BA95" s="11" t="str">
        <f>IF(ISBLANK(laps_times[[#This Row],[44]]),"DNF",CONCATENATE(RANK(rounds_cum_time[[#This Row],[44]],rounds_cum_time[44],1),"."))</f>
        <v>90.</v>
      </c>
      <c r="BB95" s="11" t="str">
        <f>IF(ISBLANK(laps_times[[#This Row],[45]]),"DNF",CONCATENATE(RANK(rounds_cum_time[[#This Row],[45]],rounds_cum_time[45],1),"."))</f>
        <v>90.</v>
      </c>
      <c r="BC95" s="11" t="str">
        <f>IF(ISBLANK(laps_times[[#This Row],[46]]),"DNF",CONCATENATE(RANK(rounds_cum_time[[#This Row],[46]],rounds_cum_time[46],1),"."))</f>
        <v>90.</v>
      </c>
      <c r="BD95" s="11" t="str">
        <f>IF(ISBLANK(laps_times[[#This Row],[47]]),"DNF",CONCATENATE(RANK(rounds_cum_time[[#This Row],[47]],rounds_cum_time[47],1),"."))</f>
        <v>91.</v>
      </c>
      <c r="BE95" s="11" t="str">
        <f>IF(ISBLANK(laps_times[[#This Row],[48]]),"DNF",CONCATENATE(RANK(rounds_cum_time[[#This Row],[48]],rounds_cum_time[48],1),"."))</f>
        <v>91.</v>
      </c>
      <c r="BF95" s="11" t="str">
        <f>IF(ISBLANK(laps_times[[#This Row],[49]]),"DNF",CONCATENATE(RANK(rounds_cum_time[[#This Row],[49]],rounds_cum_time[49],1),"."))</f>
        <v>91.</v>
      </c>
      <c r="BG95" s="11" t="str">
        <f>IF(ISBLANK(laps_times[[#This Row],[50]]),"DNF",CONCATENATE(RANK(rounds_cum_time[[#This Row],[50]],rounds_cum_time[50],1),"."))</f>
        <v>91.</v>
      </c>
      <c r="BH95" s="11" t="str">
        <f>IF(ISBLANK(laps_times[[#This Row],[51]]),"DNF",CONCATENATE(RANK(rounds_cum_time[[#This Row],[51]],rounds_cum_time[51],1),"."))</f>
        <v>91.</v>
      </c>
      <c r="BI95" s="11" t="str">
        <f>IF(ISBLANK(laps_times[[#This Row],[52]]),"DNF",CONCATENATE(RANK(rounds_cum_time[[#This Row],[52]],rounds_cum_time[52],1),"."))</f>
        <v>91.</v>
      </c>
      <c r="BJ95" s="11" t="str">
        <f>IF(ISBLANK(laps_times[[#This Row],[53]]),"DNF",CONCATENATE(RANK(rounds_cum_time[[#This Row],[53]],rounds_cum_time[53],1),"."))</f>
        <v>91.</v>
      </c>
      <c r="BK95" s="11" t="str">
        <f>IF(ISBLANK(laps_times[[#This Row],[54]]),"DNF",CONCATENATE(RANK(rounds_cum_time[[#This Row],[54]],rounds_cum_time[54],1),"."))</f>
        <v>91.</v>
      </c>
      <c r="BL95" s="11" t="str">
        <f>IF(ISBLANK(laps_times[[#This Row],[55]]),"DNF",CONCATENATE(RANK(rounds_cum_time[[#This Row],[55]],rounds_cum_time[55],1),"."))</f>
        <v>91.</v>
      </c>
      <c r="BM95" s="11" t="str">
        <f>IF(ISBLANK(laps_times[[#This Row],[56]]),"DNF",CONCATENATE(RANK(rounds_cum_time[[#This Row],[56]],rounds_cum_time[56],1),"."))</f>
        <v>91.</v>
      </c>
      <c r="BN95" s="11" t="str">
        <f>IF(ISBLANK(laps_times[[#This Row],[57]]),"DNF",CONCATENATE(RANK(rounds_cum_time[[#This Row],[57]],rounds_cum_time[57],1),"."))</f>
        <v>91.</v>
      </c>
      <c r="BO95" s="11" t="str">
        <f>IF(ISBLANK(laps_times[[#This Row],[58]]),"DNF",CONCATENATE(RANK(rounds_cum_time[[#This Row],[58]],rounds_cum_time[58],1),"."))</f>
        <v>91.</v>
      </c>
      <c r="BP95" s="11" t="str">
        <f>IF(ISBLANK(laps_times[[#This Row],[59]]),"DNF",CONCATENATE(RANK(rounds_cum_time[[#This Row],[59]],rounds_cum_time[59],1),"."))</f>
        <v>91.</v>
      </c>
      <c r="BQ95" s="11" t="str">
        <f>IF(ISBLANK(laps_times[[#This Row],[60]]),"DNF",CONCATENATE(RANK(rounds_cum_time[[#This Row],[60]],rounds_cum_time[60],1),"."))</f>
        <v>91.</v>
      </c>
      <c r="BR95" s="11" t="str">
        <f>IF(ISBLANK(laps_times[[#This Row],[61]]),"DNF",CONCATENATE(RANK(rounds_cum_time[[#This Row],[61]],rounds_cum_time[61],1),"."))</f>
        <v>90.</v>
      </c>
      <c r="BS95" s="11" t="str">
        <f>IF(ISBLANK(laps_times[[#This Row],[62]]),"DNF",CONCATENATE(RANK(rounds_cum_time[[#This Row],[62]],rounds_cum_time[62],1),"."))</f>
        <v>90.</v>
      </c>
      <c r="BT95" s="11" t="str">
        <f>IF(ISBLANK(laps_times[[#This Row],[63]]),"DNF",CONCATENATE(RANK(rounds_cum_time[[#This Row],[63]],rounds_cum_time[63],1),"."))</f>
        <v>90.</v>
      </c>
    </row>
    <row r="96" spans="2:72" x14ac:dyDescent="0.2">
      <c r="B96" s="5">
        <v>91</v>
      </c>
      <c r="C96" s="20">
        <v>77</v>
      </c>
      <c r="D96" s="1" t="s">
        <v>161</v>
      </c>
      <c r="E96" s="3">
        <v>1954</v>
      </c>
      <c r="F96" s="3" t="s">
        <v>64</v>
      </c>
      <c r="G96" s="3">
        <v>10</v>
      </c>
      <c r="H96" s="1" t="s">
        <v>162</v>
      </c>
      <c r="I96" s="7">
        <v>0.18459756944444447</v>
      </c>
      <c r="J96" s="11" t="str">
        <f>IF(ISBLANK(laps_times[[#This Row],[1]]),"DNF",CONCATENATE(RANK(rounds_cum_time[[#This Row],[1]],rounds_cum_time[1],1),"."))</f>
        <v>97.</v>
      </c>
      <c r="K96" s="11" t="str">
        <f>IF(ISBLANK(laps_times[[#This Row],[2]]),"DNF",CONCATENATE(RANK(rounds_cum_time[[#This Row],[2]],rounds_cum_time[2],1),"."))</f>
        <v>97.</v>
      </c>
      <c r="L96" s="11" t="str">
        <f>IF(ISBLANK(laps_times[[#This Row],[3]]),"DNF",CONCATENATE(RANK(rounds_cum_time[[#This Row],[3]],rounds_cum_time[3],1),"."))</f>
        <v>98.</v>
      </c>
      <c r="M96" s="11" t="str">
        <f>IF(ISBLANK(laps_times[[#This Row],[4]]),"DNF",CONCATENATE(RANK(rounds_cum_time[[#This Row],[4]],rounds_cum_time[4],1),"."))</f>
        <v>98.</v>
      </c>
      <c r="N96" s="11" t="str">
        <f>IF(ISBLANK(laps_times[[#This Row],[5]]),"DNF",CONCATENATE(RANK(rounds_cum_time[[#This Row],[5]],rounds_cum_time[5],1),"."))</f>
        <v>97.</v>
      </c>
      <c r="O96" s="11" t="str">
        <f>IF(ISBLANK(laps_times[[#This Row],[6]]),"DNF",CONCATENATE(RANK(rounds_cum_time[[#This Row],[6]],rounds_cum_time[6],1),"."))</f>
        <v>97.</v>
      </c>
      <c r="P96" s="11" t="str">
        <f>IF(ISBLANK(laps_times[[#This Row],[7]]),"DNF",CONCATENATE(RANK(rounds_cum_time[[#This Row],[7]],rounds_cum_time[7],1),"."))</f>
        <v>97.</v>
      </c>
      <c r="Q96" s="11" t="str">
        <f>IF(ISBLANK(laps_times[[#This Row],[8]]),"DNF",CONCATENATE(RANK(rounds_cum_time[[#This Row],[8]],rounds_cum_time[8],1),"."))</f>
        <v>97.</v>
      </c>
      <c r="R96" s="11" t="str">
        <f>IF(ISBLANK(laps_times[[#This Row],[9]]),"DNF",CONCATENATE(RANK(rounds_cum_time[[#This Row],[9]],rounds_cum_time[9],1),"."))</f>
        <v>97.</v>
      </c>
      <c r="S96" s="11" t="str">
        <f>IF(ISBLANK(laps_times[[#This Row],[10]]),"DNF",CONCATENATE(RANK(rounds_cum_time[[#This Row],[10]],rounds_cum_time[10],1),"."))</f>
        <v>97.</v>
      </c>
      <c r="T96" s="11" t="str">
        <f>IF(ISBLANK(laps_times[[#This Row],[11]]),"DNF",CONCATENATE(RANK(rounds_cum_time[[#This Row],[11]],rounds_cum_time[11],1),"."))</f>
        <v>97.</v>
      </c>
      <c r="U96" s="11" t="str">
        <f>IF(ISBLANK(laps_times[[#This Row],[12]]),"DNF",CONCATENATE(RANK(rounds_cum_time[[#This Row],[12]],rounds_cum_time[12],1),"."))</f>
        <v>97.</v>
      </c>
      <c r="V96" s="11" t="str">
        <f>IF(ISBLANK(laps_times[[#This Row],[13]]),"DNF",CONCATENATE(RANK(rounds_cum_time[[#This Row],[13]],rounds_cum_time[13],1),"."))</f>
        <v>97.</v>
      </c>
      <c r="W96" s="11" t="str">
        <f>IF(ISBLANK(laps_times[[#This Row],[14]]),"DNF",CONCATENATE(RANK(rounds_cum_time[[#This Row],[14]],rounds_cum_time[14],1),"."))</f>
        <v>96.</v>
      </c>
      <c r="X96" s="11" t="str">
        <f>IF(ISBLANK(laps_times[[#This Row],[15]]),"DNF",CONCATENATE(RANK(rounds_cum_time[[#This Row],[15]],rounds_cum_time[15],1),"."))</f>
        <v>96.</v>
      </c>
      <c r="Y96" s="11" t="str">
        <f>IF(ISBLANK(laps_times[[#This Row],[16]]),"DNF",CONCATENATE(RANK(rounds_cum_time[[#This Row],[16]],rounds_cum_time[16],1),"."))</f>
        <v>96.</v>
      </c>
      <c r="Z96" s="11" t="str">
        <f>IF(ISBLANK(laps_times[[#This Row],[17]]),"DNF",CONCATENATE(RANK(rounds_cum_time[[#This Row],[17]],rounds_cum_time[17],1),"."))</f>
        <v>96.</v>
      </c>
      <c r="AA96" s="11" t="str">
        <f>IF(ISBLANK(laps_times[[#This Row],[18]]),"DNF",CONCATENATE(RANK(rounds_cum_time[[#This Row],[18]],rounds_cum_time[18],1),"."))</f>
        <v>95.</v>
      </c>
      <c r="AB96" s="11" t="str">
        <f>IF(ISBLANK(laps_times[[#This Row],[19]]),"DNF",CONCATENATE(RANK(rounds_cum_time[[#This Row],[19]],rounds_cum_time[19],1),"."))</f>
        <v>95.</v>
      </c>
      <c r="AC96" s="11" t="str">
        <f>IF(ISBLANK(laps_times[[#This Row],[20]]),"DNF",CONCATENATE(RANK(rounds_cum_time[[#This Row],[20]],rounds_cum_time[20],1),"."))</f>
        <v>95.</v>
      </c>
      <c r="AD96" s="11" t="str">
        <f>IF(ISBLANK(laps_times[[#This Row],[21]]),"DNF",CONCATENATE(RANK(rounds_cum_time[[#This Row],[21]],rounds_cum_time[21],1),"."))</f>
        <v>95.</v>
      </c>
      <c r="AE96" s="11" t="str">
        <f>IF(ISBLANK(laps_times[[#This Row],[22]]),"DNF",CONCATENATE(RANK(rounds_cum_time[[#This Row],[22]],rounds_cum_time[22],1),"."))</f>
        <v>95.</v>
      </c>
      <c r="AF96" s="11" t="str">
        <f>IF(ISBLANK(laps_times[[#This Row],[23]]),"DNF",CONCATENATE(RANK(rounds_cum_time[[#This Row],[23]],rounds_cum_time[23],1),"."))</f>
        <v>95.</v>
      </c>
      <c r="AG96" s="11" t="str">
        <f>IF(ISBLANK(laps_times[[#This Row],[24]]),"DNF",CONCATENATE(RANK(rounds_cum_time[[#This Row],[24]],rounds_cum_time[24],1),"."))</f>
        <v>95.</v>
      </c>
      <c r="AH96" s="11" t="str">
        <f>IF(ISBLANK(laps_times[[#This Row],[25]]),"DNF",CONCATENATE(RANK(rounds_cum_time[[#This Row],[25]],rounds_cum_time[25],1),"."))</f>
        <v>94.</v>
      </c>
      <c r="AI96" s="11" t="str">
        <f>IF(ISBLANK(laps_times[[#This Row],[26]]),"DNF",CONCATENATE(RANK(rounds_cum_time[[#This Row],[26]],rounds_cum_time[26],1),"."))</f>
        <v>94.</v>
      </c>
      <c r="AJ96" s="11" t="str">
        <f>IF(ISBLANK(laps_times[[#This Row],[27]]),"DNF",CONCATENATE(RANK(rounds_cum_time[[#This Row],[27]],rounds_cum_time[27],1),"."))</f>
        <v>94.</v>
      </c>
      <c r="AK96" s="11" t="str">
        <f>IF(ISBLANK(laps_times[[#This Row],[28]]),"DNF",CONCATENATE(RANK(rounds_cum_time[[#This Row],[28]],rounds_cum_time[28],1),"."))</f>
        <v>94.</v>
      </c>
      <c r="AL96" s="11" t="str">
        <f>IF(ISBLANK(laps_times[[#This Row],[29]]),"DNF",CONCATENATE(RANK(rounds_cum_time[[#This Row],[29]],rounds_cum_time[29],1),"."))</f>
        <v>93.</v>
      </c>
      <c r="AM96" s="11" t="str">
        <f>IF(ISBLANK(laps_times[[#This Row],[30]]),"DNF",CONCATENATE(RANK(rounds_cum_time[[#This Row],[30]],rounds_cum_time[30],1),"."))</f>
        <v>93.</v>
      </c>
      <c r="AN96" s="11" t="str">
        <f>IF(ISBLANK(laps_times[[#This Row],[31]]),"DNF",CONCATENATE(RANK(rounds_cum_time[[#This Row],[31]],rounds_cum_time[31],1),"."))</f>
        <v>94.</v>
      </c>
      <c r="AO96" s="11" t="str">
        <f>IF(ISBLANK(laps_times[[#This Row],[32]]),"DNF",CONCATENATE(RANK(rounds_cum_time[[#This Row],[32]],rounds_cum_time[32],1),"."))</f>
        <v>94.</v>
      </c>
      <c r="AP96" s="11" t="str">
        <f>IF(ISBLANK(laps_times[[#This Row],[33]]),"DNF",CONCATENATE(RANK(rounds_cum_time[[#This Row],[33]],rounds_cum_time[33],1),"."))</f>
        <v>94.</v>
      </c>
      <c r="AQ96" s="11" t="str">
        <f>IF(ISBLANK(laps_times[[#This Row],[34]]),"DNF",CONCATENATE(RANK(rounds_cum_time[[#This Row],[34]],rounds_cum_time[34],1),"."))</f>
        <v>94.</v>
      </c>
      <c r="AR96" s="11" t="str">
        <f>IF(ISBLANK(laps_times[[#This Row],[35]]),"DNF",CONCATENATE(RANK(rounds_cum_time[[#This Row],[35]],rounds_cum_time[35],1),"."))</f>
        <v>95.</v>
      </c>
      <c r="AS96" s="11" t="str">
        <f>IF(ISBLANK(laps_times[[#This Row],[36]]),"DNF",CONCATENATE(RANK(rounds_cum_time[[#This Row],[36]],rounds_cum_time[36],1),"."))</f>
        <v>95.</v>
      </c>
      <c r="AT96" s="11" t="str">
        <f>IF(ISBLANK(laps_times[[#This Row],[37]]),"DNF",CONCATENATE(RANK(rounds_cum_time[[#This Row],[37]],rounds_cum_time[37],1),"."))</f>
        <v>95.</v>
      </c>
      <c r="AU96" s="11" t="str">
        <f>IF(ISBLANK(laps_times[[#This Row],[38]]),"DNF",CONCATENATE(RANK(rounds_cum_time[[#This Row],[38]],rounds_cum_time[38],1),"."))</f>
        <v>95.</v>
      </c>
      <c r="AV96" s="11" t="str">
        <f>IF(ISBLANK(laps_times[[#This Row],[39]]),"DNF",CONCATENATE(RANK(rounds_cum_time[[#This Row],[39]],rounds_cum_time[39],1),"."))</f>
        <v>96.</v>
      </c>
      <c r="AW96" s="11" t="str">
        <f>IF(ISBLANK(laps_times[[#This Row],[40]]),"DNF",CONCATENATE(RANK(rounds_cum_time[[#This Row],[40]],rounds_cum_time[40],1),"."))</f>
        <v>95.</v>
      </c>
      <c r="AX96" s="11" t="str">
        <f>IF(ISBLANK(laps_times[[#This Row],[41]]),"DNF",CONCATENATE(RANK(rounds_cum_time[[#This Row],[41]],rounds_cum_time[41],1),"."))</f>
        <v>95.</v>
      </c>
      <c r="AY96" s="11" t="str">
        <f>IF(ISBLANK(laps_times[[#This Row],[42]]),"DNF",CONCATENATE(RANK(rounds_cum_time[[#This Row],[42]],rounds_cum_time[42],1),"."))</f>
        <v>94.</v>
      </c>
      <c r="AZ96" s="11" t="str">
        <f>IF(ISBLANK(laps_times[[#This Row],[43]]),"DNF",CONCATENATE(RANK(rounds_cum_time[[#This Row],[43]],rounds_cum_time[43],1),"."))</f>
        <v>94.</v>
      </c>
      <c r="BA96" s="11" t="str">
        <f>IF(ISBLANK(laps_times[[#This Row],[44]]),"DNF",CONCATENATE(RANK(rounds_cum_time[[#This Row],[44]],rounds_cum_time[44],1),"."))</f>
        <v>94.</v>
      </c>
      <c r="BB96" s="11" t="str">
        <f>IF(ISBLANK(laps_times[[#This Row],[45]]),"DNF",CONCATENATE(RANK(rounds_cum_time[[#This Row],[45]],rounds_cum_time[45],1),"."))</f>
        <v>94.</v>
      </c>
      <c r="BC96" s="11" t="str">
        <f>IF(ISBLANK(laps_times[[#This Row],[46]]),"DNF",CONCATENATE(RANK(rounds_cum_time[[#This Row],[46]],rounds_cum_time[46],1),"."))</f>
        <v>94.</v>
      </c>
      <c r="BD96" s="11" t="str">
        <f>IF(ISBLANK(laps_times[[#This Row],[47]]),"DNF",CONCATENATE(RANK(rounds_cum_time[[#This Row],[47]],rounds_cum_time[47],1),"."))</f>
        <v>94.</v>
      </c>
      <c r="BE96" s="11" t="str">
        <f>IF(ISBLANK(laps_times[[#This Row],[48]]),"DNF",CONCATENATE(RANK(rounds_cum_time[[#This Row],[48]],rounds_cum_time[48],1),"."))</f>
        <v>94.</v>
      </c>
      <c r="BF96" s="11" t="str">
        <f>IF(ISBLANK(laps_times[[#This Row],[49]]),"DNF",CONCATENATE(RANK(rounds_cum_time[[#This Row],[49]],rounds_cum_time[49],1),"."))</f>
        <v>93.</v>
      </c>
      <c r="BG96" s="11" t="str">
        <f>IF(ISBLANK(laps_times[[#This Row],[50]]),"DNF",CONCATENATE(RANK(rounds_cum_time[[#This Row],[50]],rounds_cum_time[50],1),"."))</f>
        <v>95.</v>
      </c>
      <c r="BH96" s="11" t="str">
        <f>IF(ISBLANK(laps_times[[#This Row],[51]]),"DNF",CONCATENATE(RANK(rounds_cum_time[[#This Row],[51]],rounds_cum_time[51],1),"."))</f>
        <v>95.</v>
      </c>
      <c r="BI96" s="11" t="str">
        <f>IF(ISBLANK(laps_times[[#This Row],[52]]),"DNF",CONCATENATE(RANK(rounds_cum_time[[#This Row],[52]],rounds_cum_time[52],1),"."))</f>
        <v>94.</v>
      </c>
      <c r="BJ96" s="11" t="str">
        <f>IF(ISBLANK(laps_times[[#This Row],[53]]),"DNF",CONCATENATE(RANK(rounds_cum_time[[#This Row],[53]],rounds_cum_time[53],1),"."))</f>
        <v>94.</v>
      </c>
      <c r="BK96" s="11" t="str">
        <f>IF(ISBLANK(laps_times[[#This Row],[54]]),"DNF",CONCATENATE(RANK(rounds_cum_time[[#This Row],[54]],rounds_cum_time[54],1),"."))</f>
        <v>94.</v>
      </c>
      <c r="BL96" s="11" t="str">
        <f>IF(ISBLANK(laps_times[[#This Row],[55]]),"DNF",CONCATENATE(RANK(rounds_cum_time[[#This Row],[55]],rounds_cum_time[55],1),"."))</f>
        <v>95.</v>
      </c>
      <c r="BM96" s="11" t="str">
        <f>IF(ISBLANK(laps_times[[#This Row],[56]]),"DNF",CONCATENATE(RANK(rounds_cum_time[[#This Row],[56]],rounds_cum_time[56],1),"."))</f>
        <v>95.</v>
      </c>
      <c r="BN96" s="11" t="str">
        <f>IF(ISBLANK(laps_times[[#This Row],[57]]),"DNF",CONCATENATE(RANK(rounds_cum_time[[#This Row],[57]],rounds_cum_time[57],1),"."))</f>
        <v>95.</v>
      </c>
      <c r="BO96" s="11" t="str">
        <f>IF(ISBLANK(laps_times[[#This Row],[58]]),"DNF",CONCATENATE(RANK(rounds_cum_time[[#This Row],[58]],rounds_cum_time[58],1),"."))</f>
        <v>93.</v>
      </c>
      <c r="BP96" s="11" t="str">
        <f>IF(ISBLANK(laps_times[[#This Row],[59]]),"DNF",CONCATENATE(RANK(rounds_cum_time[[#This Row],[59]],rounds_cum_time[59],1),"."))</f>
        <v>94.</v>
      </c>
      <c r="BQ96" s="11" t="str">
        <f>IF(ISBLANK(laps_times[[#This Row],[60]]),"DNF",CONCATENATE(RANK(rounds_cum_time[[#This Row],[60]],rounds_cum_time[60],1),"."))</f>
        <v>93.</v>
      </c>
      <c r="BR96" s="11" t="str">
        <f>IF(ISBLANK(laps_times[[#This Row],[61]]),"DNF",CONCATENATE(RANK(rounds_cum_time[[#This Row],[61]],rounds_cum_time[61],1),"."))</f>
        <v>92.</v>
      </c>
      <c r="BS96" s="11" t="str">
        <f>IF(ISBLANK(laps_times[[#This Row],[62]]),"DNF",CONCATENATE(RANK(rounds_cum_time[[#This Row],[62]],rounds_cum_time[62],1),"."))</f>
        <v>91.</v>
      </c>
      <c r="BT96" s="11" t="str">
        <f>IF(ISBLANK(laps_times[[#This Row],[63]]),"DNF",CONCATENATE(RANK(rounds_cum_time[[#This Row],[63]],rounds_cum_time[63],1),"."))</f>
        <v>91.</v>
      </c>
    </row>
    <row r="97" spans="2:72" x14ac:dyDescent="0.2">
      <c r="B97" s="5">
        <v>92</v>
      </c>
      <c r="C97" s="20">
        <v>117</v>
      </c>
      <c r="D97" s="1" t="s">
        <v>163</v>
      </c>
      <c r="E97" s="3">
        <v>1937</v>
      </c>
      <c r="F97" s="3" t="s">
        <v>164</v>
      </c>
      <c r="G97" s="3">
        <v>1</v>
      </c>
      <c r="H97" s="1" t="s">
        <v>165</v>
      </c>
      <c r="I97" s="7">
        <v>0.18478888888888889</v>
      </c>
      <c r="J97" s="11" t="str">
        <f>IF(ISBLANK(laps_times[[#This Row],[1]]),"DNF",CONCATENATE(RANK(rounds_cum_time[[#This Row],[1]],rounds_cum_time[1],1),"."))</f>
        <v>99.</v>
      </c>
      <c r="K97" s="11" t="str">
        <f>IF(ISBLANK(laps_times[[#This Row],[2]]),"DNF",CONCATENATE(RANK(rounds_cum_time[[#This Row],[2]],rounds_cum_time[2],1),"."))</f>
        <v>99.</v>
      </c>
      <c r="L97" s="11" t="str">
        <f>IF(ISBLANK(laps_times[[#This Row],[3]]),"DNF",CONCATENATE(RANK(rounds_cum_time[[#This Row],[3]],rounds_cum_time[3],1),"."))</f>
        <v>101.</v>
      </c>
      <c r="M97" s="11" t="str">
        <f>IF(ISBLANK(laps_times[[#This Row],[4]]),"DNF",CONCATENATE(RANK(rounds_cum_time[[#This Row],[4]],rounds_cum_time[4],1),"."))</f>
        <v>101.</v>
      </c>
      <c r="N97" s="11" t="str">
        <f>IF(ISBLANK(laps_times[[#This Row],[5]]),"DNF",CONCATENATE(RANK(rounds_cum_time[[#This Row],[5]],rounds_cum_time[5],1),"."))</f>
        <v>99.</v>
      </c>
      <c r="O97" s="11" t="str">
        <f>IF(ISBLANK(laps_times[[#This Row],[6]]),"DNF",CONCATENATE(RANK(rounds_cum_time[[#This Row],[6]],rounds_cum_time[6],1),"."))</f>
        <v>99.</v>
      </c>
      <c r="P97" s="11" t="str">
        <f>IF(ISBLANK(laps_times[[#This Row],[7]]),"DNF",CONCATENATE(RANK(rounds_cum_time[[#This Row],[7]],rounds_cum_time[7],1),"."))</f>
        <v>99.</v>
      </c>
      <c r="Q97" s="11" t="str">
        <f>IF(ISBLANK(laps_times[[#This Row],[8]]),"DNF",CONCATENATE(RANK(rounds_cum_time[[#This Row],[8]],rounds_cum_time[8],1),"."))</f>
        <v>99.</v>
      </c>
      <c r="R97" s="11" t="str">
        <f>IF(ISBLANK(laps_times[[#This Row],[9]]),"DNF",CONCATENATE(RANK(rounds_cum_time[[#This Row],[9]],rounds_cum_time[9],1),"."))</f>
        <v>98.</v>
      </c>
      <c r="S97" s="11" t="str">
        <f>IF(ISBLANK(laps_times[[#This Row],[10]]),"DNF",CONCATENATE(RANK(rounds_cum_time[[#This Row],[10]],rounds_cum_time[10],1),"."))</f>
        <v>98.</v>
      </c>
      <c r="T97" s="11" t="str">
        <f>IF(ISBLANK(laps_times[[#This Row],[11]]),"DNF",CONCATENATE(RANK(rounds_cum_time[[#This Row],[11]],rounds_cum_time[11],1),"."))</f>
        <v>98.</v>
      </c>
      <c r="U97" s="11" t="str">
        <f>IF(ISBLANK(laps_times[[#This Row],[12]]),"DNF",CONCATENATE(RANK(rounds_cum_time[[#This Row],[12]],rounds_cum_time[12],1),"."))</f>
        <v>98.</v>
      </c>
      <c r="V97" s="11" t="str">
        <f>IF(ISBLANK(laps_times[[#This Row],[13]]),"DNF",CONCATENATE(RANK(rounds_cum_time[[#This Row],[13]],rounds_cum_time[13],1),"."))</f>
        <v>98.</v>
      </c>
      <c r="W97" s="11" t="str">
        <f>IF(ISBLANK(laps_times[[#This Row],[14]]),"DNF",CONCATENATE(RANK(rounds_cum_time[[#This Row],[14]],rounds_cum_time[14],1),"."))</f>
        <v>98.</v>
      </c>
      <c r="X97" s="11" t="str">
        <f>IF(ISBLANK(laps_times[[#This Row],[15]]),"DNF",CONCATENATE(RANK(rounds_cum_time[[#This Row],[15]],rounds_cum_time[15],1),"."))</f>
        <v>98.</v>
      </c>
      <c r="Y97" s="11" t="str">
        <f>IF(ISBLANK(laps_times[[#This Row],[16]]),"DNF",CONCATENATE(RANK(rounds_cum_time[[#This Row],[16]],rounds_cum_time[16],1),"."))</f>
        <v>98.</v>
      </c>
      <c r="Z97" s="11" t="str">
        <f>IF(ISBLANK(laps_times[[#This Row],[17]]),"DNF",CONCATENATE(RANK(rounds_cum_time[[#This Row],[17]],rounds_cum_time[17],1),"."))</f>
        <v>98.</v>
      </c>
      <c r="AA97" s="11" t="str">
        <f>IF(ISBLANK(laps_times[[#This Row],[18]]),"DNF",CONCATENATE(RANK(rounds_cum_time[[#This Row],[18]],rounds_cum_time[18],1),"."))</f>
        <v>97.</v>
      </c>
      <c r="AB97" s="11" t="str">
        <f>IF(ISBLANK(laps_times[[#This Row],[19]]),"DNF",CONCATENATE(RANK(rounds_cum_time[[#This Row],[19]],rounds_cum_time[19],1),"."))</f>
        <v>96.</v>
      </c>
      <c r="AC97" s="11" t="str">
        <f>IF(ISBLANK(laps_times[[#This Row],[20]]),"DNF",CONCATENATE(RANK(rounds_cum_time[[#This Row],[20]],rounds_cum_time[20],1),"."))</f>
        <v>96.</v>
      </c>
      <c r="AD97" s="11" t="str">
        <f>IF(ISBLANK(laps_times[[#This Row],[21]]),"DNF",CONCATENATE(RANK(rounds_cum_time[[#This Row],[21]],rounds_cum_time[21],1),"."))</f>
        <v>96.</v>
      </c>
      <c r="AE97" s="11" t="str">
        <f>IF(ISBLANK(laps_times[[#This Row],[22]]),"DNF",CONCATENATE(RANK(rounds_cum_time[[#This Row],[22]],rounds_cum_time[22],1),"."))</f>
        <v>96.</v>
      </c>
      <c r="AF97" s="11" t="str">
        <f>IF(ISBLANK(laps_times[[#This Row],[23]]),"DNF",CONCATENATE(RANK(rounds_cum_time[[#This Row],[23]],rounds_cum_time[23],1),"."))</f>
        <v>96.</v>
      </c>
      <c r="AG97" s="11" t="str">
        <f>IF(ISBLANK(laps_times[[#This Row],[24]]),"DNF",CONCATENATE(RANK(rounds_cum_time[[#This Row],[24]],rounds_cum_time[24],1),"."))</f>
        <v>98.</v>
      </c>
      <c r="AH97" s="11" t="str">
        <f>IF(ISBLANK(laps_times[[#This Row],[25]]),"DNF",CONCATENATE(RANK(rounds_cum_time[[#This Row],[25]],rounds_cum_time[25],1),"."))</f>
        <v>98.</v>
      </c>
      <c r="AI97" s="11" t="str">
        <f>IF(ISBLANK(laps_times[[#This Row],[26]]),"DNF",CONCATENATE(RANK(rounds_cum_time[[#This Row],[26]],rounds_cum_time[26],1),"."))</f>
        <v>98.</v>
      </c>
      <c r="AJ97" s="11" t="str">
        <f>IF(ISBLANK(laps_times[[#This Row],[27]]),"DNF",CONCATENATE(RANK(rounds_cum_time[[#This Row],[27]],rounds_cum_time[27],1),"."))</f>
        <v>96.</v>
      </c>
      <c r="AK97" s="11" t="str">
        <f>IF(ISBLANK(laps_times[[#This Row],[28]]),"DNF",CONCATENATE(RANK(rounds_cum_time[[#This Row],[28]],rounds_cum_time[28],1),"."))</f>
        <v>96.</v>
      </c>
      <c r="AL97" s="11" t="str">
        <f>IF(ISBLANK(laps_times[[#This Row],[29]]),"DNF",CONCATENATE(RANK(rounds_cum_time[[#This Row],[29]],rounds_cum_time[29],1),"."))</f>
        <v>95.</v>
      </c>
      <c r="AM97" s="11" t="str">
        <f>IF(ISBLANK(laps_times[[#This Row],[30]]),"DNF",CONCATENATE(RANK(rounds_cum_time[[#This Row],[30]],rounds_cum_time[30],1),"."))</f>
        <v>96.</v>
      </c>
      <c r="AN97" s="11" t="str">
        <f>IF(ISBLANK(laps_times[[#This Row],[31]]),"DNF",CONCATENATE(RANK(rounds_cum_time[[#This Row],[31]],rounds_cum_time[31],1),"."))</f>
        <v>96.</v>
      </c>
      <c r="AO97" s="11" t="str">
        <f>IF(ISBLANK(laps_times[[#This Row],[32]]),"DNF",CONCATENATE(RANK(rounds_cum_time[[#This Row],[32]],rounds_cum_time[32],1),"."))</f>
        <v>96.</v>
      </c>
      <c r="AP97" s="11" t="str">
        <f>IF(ISBLANK(laps_times[[#This Row],[33]]),"DNF",CONCATENATE(RANK(rounds_cum_time[[#This Row],[33]],rounds_cum_time[33],1),"."))</f>
        <v>96.</v>
      </c>
      <c r="AQ97" s="11" t="str">
        <f>IF(ISBLANK(laps_times[[#This Row],[34]]),"DNF",CONCATENATE(RANK(rounds_cum_time[[#This Row],[34]],rounds_cum_time[34],1),"."))</f>
        <v>96.</v>
      </c>
      <c r="AR97" s="11" t="str">
        <f>IF(ISBLANK(laps_times[[#This Row],[35]]),"DNF",CONCATENATE(RANK(rounds_cum_time[[#This Row],[35]],rounds_cum_time[35],1),"."))</f>
        <v>96.</v>
      </c>
      <c r="AS97" s="11" t="str">
        <f>IF(ISBLANK(laps_times[[#This Row],[36]]),"DNF",CONCATENATE(RANK(rounds_cum_time[[#This Row],[36]],rounds_cum_time[36],1),"."))</f>
        <v>96.</v>
      </c>
      <c r="AT97" s="11" t="str">
        <f>IF(ISBLANK(laps_times[[#This Row],[37]]),"DNF",CONCATENATE(RANK(rounds_cum_time[[#This Row],[37]],rounds_cum_time[37],1),"."))</f>
        <v>96.</v>
      </c>
      <c r="AU97" s="11" t="str">
        <f>IF(ISBLANK(laps_times[[#This Row],[38]]),"DNF",CONCATENATE(RANK(rounds_cum_time[[#This Row],[38]],rounds_cum_time[38],1),"."))</f>
        <v>96.</v>
      </c>
      <c r="AV97" s="11" t="str">
        <f>IF(ISBLANK(laps_times[[#This Row],[39]]),"DNF",CONCATENATE(RANK(rounds_cum_time[[#This Row],[39]],rounds_cum_time[39],1),"."))</f>
        <v>95.</v>
      </c>
      <c r="AW97" s="11" t="str">
        <f>IF(ISBLANK(laps_times[[#This Row],[40]]),"DNF",CONCATENATE(RANK(rounds_cum_time[[#This Row],[40]],rounds_cum_time[40],1),"."))</f>
        <v>96.</v>
      </c>
      <c r="AX97" s="11" t="str">
        <f>IF(ISBLANK(laps_times[[#This Row],[41]]),"DNF",CONCATENATE(RANK(rounds_cum_time[[#This Row],[41]],rounds_cum_time[41],1),"."))</f>
        <v>94.</v>
      </c>
      <c r="AY97" s="11" t="str">
        <f>IF(ISBLANK(laps_times[[#This Row],[42]]),"DNF",CONCATENATE(RANK(rounds_cum_time[[#This Row],[42]],rounds_cum_time[42],1),"."))</f>
        <v>95.</v>
      </c>
      <c r="AZ97" s="11" t="str">
        <f>IF(ISBLANK(laps_times[[#This Row],[43]]),"DNF",CONCATENATE(RANK(rounds_cum_time[[#This Row],[43]],rounds_cum_time[43],1),"."))</f>
        <v>95.</v>
      </c>
      <c r="BA97" s="11" t="str">
        <f>IF(ISBLANK(laps_times[[#This Row],[44]]),"DNF",CONCATENATE(RANK(rounds_cum_time[[#This Row],[44]],rounds_cum_time[44],1),"."))</f>
        <v>95.</v>
      </c>
      <c r="BB97" s="11" t="str">
        <f>IF(ISBLANK(laps_times[[#This Row],[45]]),"DNF",CONCATENATE(RANK(rounds_cum_time[[#This Row],[45]],rounds_cum_time[45],1),"."))</f>
        <v>95.</v>
      </c>
      <c r="BC97" s="11" t="str">
        <f>IF(ISBLANK(laps_times[[#This Row],[46]]),"DNF",CONCATENATE(RANK(rounds_cum_time[[#This Row],[46]],rounds_cum_time[46],1),"."))</f>
        <v>95.</v>
      </c>
      <c r="BD97" s="11" t="str">
        <f>IF(ISBLANK(laps_times[[#This Row],[47]]),"DNF",CONCATENATE(RANK(rounds_cum_time[[#This Row],[47]],rounds_cum_time[47],1),"."))</f>
        <v>95.</v>
      </c>
      <c r="BE97" s="11" t="str">
        <f>IF(ISBLANK(laps_times[[#This Row],[48]]),"DNF",CONCATENATE(RANK(rounds_cum_time[[#This Row],[48]],rounds_cum_time[48],1),"."))</f>
        <v>95.</v>
      </c>
      <c r="BF97" s="11" t="str">
        <f>IF(ISBLANK(laps_times[[#This Row],[49]]),"DNF",CONCATENATE(RANK(rounds_cum_time[[#This Row],[49]],rounds_cum_time[49],1),"."))</f>
        <v>95.</v>
      </c>
      <c r="BG97" s="11" t="str">
        <f>IF(ISBLANK(laps_times[[#This Row],[50]]),"DNF",CONCATENATE(RANK(rounds_cum_time[[#This Row],[50]],rounds_cum_time[50],1),"."))</f>
        <v>94.</v>
      </c>
      <c r="BH97" s="11" t="str">
        <f>IF(ISBLANK(laps_times[[#This Row],[51]]),"DNF",CONCATENATE(RANK(rounds_cum_time[[#This Row],[51]],rounds_cum_time[51],1),"."))</f>
        <v>94.</v>
      </c>
      <c r="BI97" s="11" t="str">
        <f>IF(ISBLANK(laps_times[[#This Row],[52]]),"DNF",CONCATENATE(RANK(rounds_cum_time[[#This Row],[52]],rounds_cum_time[52],1),"."))</f>
        <v>93.</v>
      </c>
      <c r="BJ97" s="11" t="str">
        <f>IF(ISBLANK(laps_times[[#This Row],[53]]),"DNF",CONCATENATE(RANK(rounds_cum_time[[#This Row],[53]],rounds_cum_time[53],1),"."))</f>
        <v>93.</v>
      </c>
      <c r="BK97" s="11" t="str">
        <f>IF(ISBLANK(laps_times[[#This Row],[54]]),"DNF",CONCATENATE(RANK(rounds_cum_time[[#This Row],[54]],rounds_cum_time[54],1),"."))</f>
        <v>93.</v>
      </c>
      <c r="BL97" s="11" t="str">
        <f>IF(ISBLANK(laps_times[[#This Row],[55]]),"DNF",CONCATENATE(RANK(rounds_cum_time[[#This Row],[55]],rounds_cum_time[55],1),"."))</f>
        <v>93.</v>
      </c>
      <c r="BM97" s="11" t="str">
        <f>IF(ISBLANK(laps_times[[#This Row],[56]]),"DNF",CONCATENATE(RANK(rounds_cum_time[[#This Row],[56]],rounds_cum_time[56],1),"."))</f>
        <v>93.</v>
      </c>
      <c r="BN97" s="11" t="str">
        <f>IF(ISBLANK(laps_times[[#This Row],[57]]),"DNF",CONCATENATE(RANK(rounds_cum_time[[#This Row],[57]],rounds_cum_time[57],1),"."))</f>
        <v>92.</v>
      </c>
      <c r="BO97" s="11" t="str">
        <f>IF(ISBLANK(laps_times[[#This Row],[58]]),"DNF",CONCATENATE(RANK(rounds_cum_time[[#This Row],[58]],rounds_cum_time[58],1),"."))</f>
        <v>92.</v>
      </c>
      <c r="BP97" s="11" t="str">
        <f>IF(ISBLANK(laps_times[[#This Row],[59]]),"DNF",CONCATENATE(RANK(rounds_cum_time[[#This Row],[59]],rounds_cum_time[59],1),"."))</f>
        <v>92.</v>
      </c>
      <c r="BQ97" s="11" t="str">
        <f>IF(ISBLANK(laps_times[[#This Row],[60]]),"DNF",CONCATENATE(RANK(rounds_cum_time[[#This Row],[60]],rounds_cum_time[60],1),"."))</f>
        <v>92.</v>
      </c>
      <c r="BR97" s="11" t="str">
        <f>IF(ISBLANK(laps_times[[#This Row],[61]]),"DNF",CONCATENATE(RANK(rounds_cum_time[[#This Row],[61]],rounds_cum_time[61],1),"."))</f>
        <v>91.</v>
      </c>
      <c r="BS97" s="11" t="str">
        <f>IF(ISBLANK(laps_times[[#This Row],[62]]),"DNF",CONCATENATE(RANK(rounds_cum_time[[#This Row],[62]],rounds_cum_time[62],1),"."))</f>
        <v>92.</v>
      </c>
      <c r="BT97" s="11" t="str">
        <f>IF(ISBLANK(laps_times[[#This Row],[63]]),"DNF",CONCATENATE(RANK(rounds_cum_time[[#This Row],[63]],rounds_cum_time[63],1),"."))</f>
        <v>92.</v>
      </c>
    </row>
    <row r="98" spans="2:72" x14ac:dyDescent="0.2">
      <c r="B98" s="5">
        <v>93</v>
      </c>
      <c r="C98" s="20">
        <v>84</v>
      </c>
      <c r="D98" s="1" t="s">
        <v>166</v>
      </c>
      <c r="E98" s="3">
        <v>1954</v>
      </c>
      <c r="F98" s="3" t="s">
        <v>64</v>
      </c>
      <c r="G98" s="3">
        <v>11</v>
      </c>
      <c r="H98" s="1" t="s">
        <v>167</v>
      </c>
      <c r="I98" s="7">
        <v>0.18493611111111111</v>
      </c>
      <c r="J98" s="11" t="str">
        <f>IF(ISBLANK(laps_times[[#This Row],[1]]),"DNF",CONCATENATE(RANK(rounds_cum_time[[#This Row],[1]],rounds_cum_time[1],1),"."))</f>
        <v>96.</v>
      </c>
      <c r="K98" s="11" t="str">
        <f>IF(ISBLANK(laps_times[[#This Row],[2]]),"DNF",CONCATENATE(RANK(rounds_cum_time[[#This Row],[2]],rounds_cum_time[2],1),"."))</f>
        <v>95.</v>
      </c>
      <c r="L98" s="11" t="str">
        <f>IF(ISBLANK(laps_times[[#This Row],[3]]),"DNF",CONCATENATE(RANK(rounds_cum_time[[#This Row],[3]],rounds_cum_time[3],1),"."))</f>
        <v>97.</v>
      </c>
      <c r="M98" s="11" t="str">
        <f>IF(ISBLANK(laps_times[[#This Row],[4]]),"DNF",CONCATENATE(RANK(rounds_cum_time[[#This Row],[4]],rounds_cum_time[4],1),"."))</f>
        <v>97.</v>
      </c>
      <c r="N98" s="11" t="str">
        <f>IF(ISBLANK(laps_times[[#This Row],[5]]),"DNF",CONCATENATE(RANK(rounds_cum_time[[#This Row],[5]],rounds_cum_time[5],1),"."))</f>
        <v>98.</v>
      </c>
      <c r="O98" s="11" t="str">
        <f>IF(ISBLANK(laps_times[[#This Row],[6]]),"DNF",CONCATENATE(RANK(rounds_cum_time[[#This Row],[6]],rounds_cum_time[6],1),"."))</f>
        <v>98.</v>
      </c>
      <c r="P98" s="11" t="str">
        <f>IF(ISBLANK(laps_times[[#This Row],[7]]),"DNF",CONCATENATE(RANK(rounds_cum_time[[#This Row],[7]],rounds_cum_time[7],1),"."))</f>
        <v>98.</v>
      </c>
      <c r="Q98" s="11" t="str">
        <f>IF(ISBLANK(laps_times[[#This Row],[8]]),"DNF",CONCATENATE(RANK(rounds_cum_time[[#This Row],[8]],rounds_cum_time[8],1),"."))</f>
        <v>98.</v>
      </c>
      <c r="R98" s="11" t="str">
        <f>IF(ISBLANK(laps_times[[#This Row],[9]]),"DNF",CONCATENATE(RANK(rounds_cum_time[[#This Row],[9]],rounds_cum_time[9],1),"."))</f>
        <v>99.</v>
      </c>
      <c r="S98" s="11" t="str">
        <f>IF(ISBLANK(laps_times[[#This Row],[10]]),"DNF",CONCATENATE(RANK(rounds_cum_time[[#This Row],[10]],rounds_cum_time[10],1),"."))</f>
        <v>101.</v>
      </c>
      <c r="T98" s="11" t="str">
        <f>IF(ISBLANK(laps_times[[#This Row],[11]]),"DNF",CONCATENATE(RANK(rounds_cum_time[[#This Row],[11]],rounds_cum_time[11],1),"."))</f>
        <v>100.</v>
      </c>
      <c r="U98" s="11" t="str">
        <f>IF(ISBLANK(laps_times[[#This Row],[12]]),"DNF",CONCATENATE(RANK(rounds_cum_time[[#This Row],[12]],rounds_cum_time[12],1),"."))</f>
        <v>100.</v>
      </c>
      <c r="V98" s="11" t="str">
        <f>IF(ISBLANK(laps_times[[#This Row],[13]]),"DNF",CONCATENATE(RANK(rounds_cum_time[[#This Row],[13]],rounds_cum_time[13],1),"."))</f>
        <v>100.</v>
      </c>
      <c r="W98" s="11" t="str">
        <f>IF(ISBLANK(laps_times[[#This Row],[14]]),"DNF",CONCATENATE(RANK(rounds_cum_time[[#This Row],[14]],rounds_cum_time[14],1),"."))</f>
        <v>101.</v>
      </c>
      <c r="X98" s="11" t="str">
        <f>IF(ISBLANK(laps_times[[#This Row],[15]]),"DNF",CONCATENATE(RANK(rounds_cum_time[[#This Row],[15]],rounds_cum_time[15],1),"."))</f>
        <v>101.</v>
      </c>
      <c r="Y98" s="11" t="str">
        <f>IF(ISBLANK(laps_times[[#This Row],[16]]),"DNF",CONCATENATE(RANK(rounds_cum_time[[#This Row],[16]],rounds_cum_time[16],1),"."))</f>
        <v>102.</v>
      </c>
      <c r="Z98" s="11" t="str">
        <f>IF(ISBLANK(laps_times[[#This Row],[17]]),"DNF",CONCATENATE(RANK(rounds_cum_time[[#This Row],[17]],rounds_cum_time[17],1),"."))</f>
        <v>102.</v>
      </c>
      <c r="AA98" s="11" t="str">
        <f>IF(ISBLANK(laps_times[[#This Row],[18]]),"DNF",CONCATENATE(RANK(rounds_cum_time[[#This Row],[18]],rounds_cum_time[18],1),"."))</f>
        <v>102.</v>
      </c>
      <c r="AB98" s="11" t="str">
        <f>IF(ISBLANK(laps_times[[#This Row],[19]]),"DNF",CONCATENATE(RANK(rounds_cum_time[[#This Row],[19]],rounds_cum_time[19],1),"."))</f>
        <v>101.</v>
      </c>
      <c r="AC98" s="11" t="str">
        <f>IF(ISBLANK(laps_times[[#This Row],[20]]),"DNF",CONCATENATE(RANK(rounds_cum_time[[#This Row],[20]],rounds_cum_time[20],1),"."))</f>
        <v>101.</v>
      </c>
      <c r="AD98" s="11" t="str">
        <f>IF(ISBLANK(laps_times[[#This Row],[21]]),"DNF",CONCATENATE(RANK(rounds_cum_time[[#This Row],[21]],rounds_cum_time[21],1),"."))</f>
        <v>101.</v>
      </c>
      <c r="AE98" s="11" t="str">
        <f>IF(ISBLANK(laps_times[[#This Row],[22]]),"DNF",CONCATENATE(RANK(rounds_cum_time[[#This Row],[22]],rounds_cum_time[22],1),"."))</f>
        <v>101.</v>
      </c>
      <c r="AF98" s="11" t="str">
        <f>IF(ISBLANK(laps_times[[#This Row],[23]]),"DNF",CONCATENATE(RANK(rounds_cum_time[[#This Row],[23]],rounds_cum_time[23],1),"."))</f>
        <v>101.</v>
      </c>
      <c r="AG98" s="11" t="str">
        <f>IF(ISBLANK(laps_times[[#This Row],[24]]),"DNF",CONCATENATE(RANK(rounds_cum_time[[#This Row],[24]],rounds_cum_time[24],1),"."))</f>
        <v>101.</v>
      </c>
      <c r="AH98" s="11" t="str">
        <f>IF(ISBLANK(laps_times[[#This Row],[25]]),"DNF",CONCATENATE(RANK(rounds_cum_time[[#This Row],[25]],rounds_cum_time[25],1),"."))</f>
        <v>100.</v>
      </c>
      <c r="AI98" s="11" t="str">
        <f>IF(ISBLANK(laps_times[[#This Row],[26]]),"DNF",CONCATENATE(RANK(rounds_cum_time[[#This Row],[26]],rounds_cum_time[26],1),"."))</f>
        <v>100.</v>
      </c>
      <c r="AJ98" s="11" t="str">
        <f>IF(ISBLANK(laps_times[[#This Row],[27]]),"DNF",CONCATENATE(RANK(rounds_cum_time[[#This Row],[27]],rounds_cum_time[27],1),"."))</f>
        <v>100.</v>
      </c>
      <c r="AK98" s="11" t="str">
        <f>IF(ISBLANK(laps_times[[#This Row],[28]]),"DNF",CONCATENATE(RANK(rounds_cum_time[[#This Row],[28]],rounds_cum_time[28],1),"."))</f>
        <v>100.</v>
      </c>
      <c r="AL98" s="11" t="str">
        <f>IF(ISBLANK(laps_times[[#This Row],[29]]),"DNF",CONCATENATE(RANK(rounds_cum_time[[#This Row],[29]],rounds_cum_time[29],1),"."))</f>
        <v>99.</v>
      </c>
      <c r="AM98" s="11" t="str">
        <f>IF(ISBLANK(laps_times[[#This Row],[30]]),"DNF",CONCATENATE(RANK(rounds_cum_time[[#This Row],[30]],rounds_cum_time[30],1),"."))</f>
        <v>98.</v>
      </c>
      <c r="AN98" s="11" t="str">
        <f>IF(ISBLANK(laps_times[[#This Row],[31]]),"DNF",CONCATENATE(RANK(rounds_cum_time[[#This Row],[31]],rounds_cum_time[31],1),"."))</f>
        <v>98.</v>
      </c>
      <c r="AO98" s="11" t="str">
        <f>IF(ISBLANK(laps_times[[#This Row],[32]]),"DNF",CONCATENATE(RANK(rounds_cum_time[[#This Row],[32]],rounds_cum_time[32],1),"."))</f>
        <v>98.</v>
      </c>
      <c r="AP98" s="11" t="str">
        <f>IF(ISBLANK(laps_times[[#This Row],[33]]),"DNF",CONCATENATE(RANK(rounds_cum_time[[#This Row],[33]],rounds_cum_time[33],1),"."))</f>
        <v>97.</v>
      </c>
      <c r="AQ98" s="11" t="str">
        <f>IF(ISBLANK(laps_times[[#This Row],[34]]),"DNF",CONCATENATE(RANK(rounds_cum_time[[#This Row],[34]],rounds_cum_time[34],1),"."))</f>
        <v>97.</v>
      </c>
      <c r="AR98" s="11" t="str">
        <f>IF(ISBLANK(laps_times[[#This Row],[35]]),"DNF",CONCATENATE(RANK(rounds_cum_time[[#This Row],[35]],rounds_cum_time[35],1),"."))</f>
        <v>97.</v>
      </c>
      <c r="AS98" s="11" t="str">
        <f>IF(ISBLANK(laps_times[[#This Row],[36]]),"DNF",CONCATENATE(RANK(rounds_cum_time[[#This Row],[36]],rounds_cum_time[36],1),"."))</f>
        <v>97.</v>
      </c>
      <c r="AT98" s="11" t="str">
        <f>IF(ISBLANK(laps_times[[#This Row],[37]]),"DNF",CONCATENATE(RANK(rounds_cum_time[[#This Row],[37]],rounds_cum_time[37],1),"."))</f>
        <v>97.</v>
      </c>
      <c r="AU98" s="11" t="str">
        <f>IF(ISBLANK(laps_times[[#This Row],[38]]),"DNF",CONCATENATE(RANK(rounds_cum_time[[#This Row],[38]],rounds_cum_time[38],1),"."))</f>
        <v>97.</v>
      </c>
      <c r="AV98" s="11" t="str">
        <f>IF(ISBLANK(laps_times[[#This Row],[39]]),"DNF",CONCATENATE(RANK(rounds_cum_time[[#This Row],[39]],rounds_cum_time[39],1),"."))</f>
        <v>97.</v>
      </c>
      <c r="AW98" s="11" t="str">
        <f>IF(ISBLANK(laps_times[[#This Row],[40]]),"DNF",CONCATENATE(RANK(rounds_cum_time[[#This Row],[40]],rounds_cum_time[40],1),"."))</f>
        <v>97.</v>
      </c>
      <c r="AX98" s="11" t="str">
        <f>IF(ISBLANK(laps_times[[#This Row],[41]]),"DNF",CONCATENATE(RANK(rounds_cum_time[[#This Row],[41]],rounds_cum_time[41],1),"."))</f>
        <v>96.</v>
      </c>
      <c r="AY98" s="11" t="str">
        <f>IF(ISBLANK(laps_times[[#This Row],[42]]),"DNF",CONCATENATE(RANK(rounds_cum_time[[#This Row],[42]],rounds_cum_time[42],1),"."))</f>
        <v>96.</v>
      </c>
      <c r="AZ98" s="11" t="str">
        <f>IF(ISBLANK(laps_times[[#This Row],[43]]),"DNF",CONCATENATE(RANK(rounds_cum_time[[#This Row],[43]],rounds_cum_time[43],1),"."))</f>
        <v>96.</v>
      </c>
      <c r="BA98" s="11" t="str">
        <f>IF(ISBLANK(laps_times[[#This Row],[44]]),"DNF",CONCATENATE(RANK(rounds_cum_time[[#This Row],[44]],rounds_cum_time[44],1),"."))</f>
        <v>96.</v>
      </c>
      <c r="BB98" s="11" t="str">
        <f>IF(ISBLANK(laps_times[[#This Row],[45]]),"DNF",CONCATENATE(RANK(rounds_cum_time[[#This Row],[45]],rounds_cum_time[45],1),"."))</f>
        <v>96.</v>
      </c>
      <c r="BC98" s="11" t="str">
        <f>IF(ISBLANK(laps_times[[#This Row],[46]]),"DNF",CONCATENATE(RANK(rounds_cum_time[[#This Row],[46]],rounds_cum_time[46],1),"."))</f>
        <v>96.</v>
      </c>
      <c r="BD98" s="11" t="str">
        <f>IF(ISBLANK(laps_times[[#This Row],[47]]),"DNF",CONCATENATE(RANK(rounds_cum_time[[#This Row],[47]],rounds_cum_time[47],1),"."))</f>
        <v>96.</v>
      </c>
      <c r="BE98" s="11" t="str">
        <f>IF(ISBLANK(laps_times[[#This Row],[48]]),"DNF",CONCATENATE(RANK(rounds_cum_time[[#This Row],[48]],rounds_cum_time[48],1),"."))</f>
        <v>96.</v>
      </c>
      <c r="BF98" s="11" t="str">
        <f>IF(ISBLANK(laps_times[[#This Row],[49]]),"DNF",CONCATENATE(RANK(rounds_cum_time[[#This Row],[49]],rounds_cum_time[49],1),"."))</f>
        <v>96.</v>
      </c>
      <c r="BG98" s="11" t="str">
        <f>IF(ISBLANK(laps_times[[#This Row],[50]]),"DNF",CONCATENATE(RANK(rounds_cum_time[[#This Row],[50]],rounds_cum_time[50],1),"."))</f>
        <v>96.</v>
      </c>
      <c r="BH98" s="11" t="str">
        <f>IF(ISBLANK(laps_times[[#This Row],[51]]),"DNF",CONCATENATE(RANK(rounds_cum_time[[#This Row],[51]],rounds_cum_time[51],1),"."))</f>
        <v>96.</v>
      </c>
      <c r="BI98" s="11" t="str">
        <f>IF(ISBLANK(laps_times[[#This Row],[52]]),"DNF",CONCATENATE(RANK(rounds_cum_time[[#This Row],[52]],rounds_cum_time[52],1),"."))</f>
        <v>96.</v>
      </c>
      <c r="BJ98" s="11" t="str">
        <f>IF(ISBLANK(laps_times[[#This Row],[53]]),"DNF",CONCATENATE(RANK(rounds_cum_time[[#This Row],[53]],rounds_cum_time[53],1),"."))</f>
        <v>96.</v>
      </c>
      <c r="BK98" s="11" t="str">
        <f>IF(ISBLANK(laps_times[[#This Row],[54]]),"DNF",CONCATENATE(RANK(rounds_cum_time[[#This Row],[54]],rounds_cum_time[54],1),"."))</f>
        <v>96.</v>
      </c>
      <c r="BL98" s="11" t="str">
        <f>IF(ISBLANK(laps_times[[#This Row],[55]]),"DNF",CONCATENATE(RANK(rounds_cum_time[[#This Row],[55]],rounds_cum_time[55],1),"."))</f>
        <v>96.</v>
      </c>
      <c r="BM98" s="11" t="str">
        <f>IF(ISBLANK(laps_times[[#This Row],[56]]),"DNF",CONCATENATE(RANK(rounds_cum_time[[#This Row],[56]],rounds_cum_time[56],1),"."))</f>
        <v>96.</v>
      </c>
      <c r="BN98" s="11" t="str">
        <f>IF(ISBLANK(laps_times[[#This Row],[57]]),"DNF",CONCATENATE(RANK(rounds_cum_time[[#This Row],[57]],rounds_cum_time[57],1),"."))</f>
        <v>96.</v>
      </c>
      <c r="BO98" s="11" t="str">
        <f>IF(ISBLANK(laps_times[[#This Row],[58]]),"DNF",CONCATENATE(RANK(rounds_cum_time[[#This Row],[58]],rounds_cum_time[58],1),"."))</f>
        <v>94.</v>
      </c>
      <c r="BP98" s="11" t="str">
        <f>IF(ISBLANK(laps_times[[#This Row],[59]]),"DNF",CONCATENATE(RANK(rounds_cum_time[[#This Row],[59]],rounds_cum_time[59],1),"."))</f>
        <v>93.</v>
      </c>
      <c r="BQ98" s="11" t="str">
        <f>IF(ISBLANK(laps_times[[#This Row],[60]]),"DNF",CONCATENATE(RANK(rounds_cum_time[[#This Row],[60]],rounds_cum_time[60],1),"."))</f>
        <v>94.</v>
      </c>
      <c r="BR98" s="11" t="str">
        <f>IF(ISBLANK(laps_times[[#This Row],[61]]),"DNF",CONCATENATE(RANK(rounds_cum_time[[#This Row],[61]],rounds_cum_time[61],1),"."))</f>
        <v>93.</v>
      </c>
      <c r="BS98" s="11" t="str">
        <f>IF(ISBLANK(laps_times[[#This Row],[62]]),"DNF",CONCATENATE(RANK(rounds_cum_time[[#This Row],[62]],rounds_cum_time[62],1),"."))</f>
        <v>93.</v>
      </c>
      <c r="BT98" s="11" t="str">
        <f>IF(ISBLANK(laps_times[[#This Row],[63]]),"DNF",CONCATENATE(RANK(rounds_cum_time[[#This Row],[63]],rounds_cum_time[63],1),"."))</f>
        <v>93.</v>
      </c>
    </row>
    <row r="99" spans="2:72" x14ac:dyDescent="0.2">
      <c r="B99" s="5">
        <v>94</v>
      </c>
      <c r="C99" s="20">
        <v>89</v>
      </c>
      <c r="D99" s="1" t="s">
        <v>168</v>
      </c>
      <c r="E99" s="3">
        <v>1970</v>
      </c>
      <c r="F99" s="3" t="s">
        <v>1</v>
      </c>
      <c r="G99" s="3">
        <v>33</v>
      </c>
      <c r="H99" s="1" t="s">
        <v>169</v>
      </c>
      <c r="I99" s="7">
        <v>0.18666562499999997</v>
      </c>
      <c r="J99" s="11" t="str">
        <f>IF(ISBLANK(laps_times[[#This Row],[1]]),"DNF",CONCATENATE(RANK(rounds_cum_time[[#This Row],[1]],rounds_cum_time[1],1),"."))</f>
        <v>98.</v>
      </c>
      <c r="K99" s="11" t="str">
        <f>IF(ISBLANK(laps_times[[#This Row],[2]]),"DNF",CONCATENATE(RANK(rounds_cum_time[[#This Row],[2]],rounds_cum_time[2],1),"."))</f>
        <v>96.</v>
      </c>
      <c r="L99" s="11" t="str">
        <f>IF(ISBLANK(laps_times[[#This Row],[3]]),"DNF",CONCATENATE(RANK(rounds_cum_time[[#This Row],[3]],rounds_cum_time[3],1),"."))</f>
        <v>95.</v>
      </c>
      <c r="M99" s="11" t="str">
        <f>IF(ISBLANK(laps_times[[#This Row],[4]]),"DNF",CONCATENATE(RANK(rounds_cum_time[[#This Row],[4]],rounds_cum_time[4],1),"."))</f>
        <v>96.</v>
      </c>
      <c r="N99" s="11" t="str">
        <f>IF(ISBLANK(laps_times[[#This Row],[5]]),"DNF",CONCATENATE(RANK(rounds_cum_time[[#This Row],[5]],rounds_cum_time[5],1),"."))</f>
        <v>96.</v>
      </c>
      <c r="O99" s="11" t="str">
        <f>IF(ISBLANK(laps_times[[#This Row],[6]]),"DNF",CONCATENATE(RANK(rounds_cum_time[[#This Row],[6]],rounds_cum_time[6],1),"."))</f>
        <v>96.</v>
      </c>
      <c r="P99" s="11" t="str">
        <f>IF(ISBLANK(laps_times[[#This Row],[7]]),"DNF",CONCATENATE(RANK(rounds_cum_time[[#This Row],[7]],rounds_cum_time[7],1),"."))</f>
        <v>95.</v>
      </c>
      <c r="Q99" s="11" t="str">
        <f>IF(ISBLANK(laps_times[[#This Row],[8]]),"DNF",CONCATENATE(RANK(rounds_cum_time[[#This Row],[8]],rounds_cum_time[8],1),"."))</f>
        <v>95.</v>
      </c>
      <c r="R99" s="11" t="str">
        <f>IF(ISBLANK(laps_times[[#This Row],[9]]),"DNF",CONCATENATE(RANK(rounds_cum_time[[#This Row],[9]],rounds_cum_time[9],1),"."))</f>
        <v>94.</v>
      </c>
      <c r="S99" s="11" t="str">
        <f>IF(ISBLANK(laps_times[[#This Row],[10]]),"DNF",CONCATENATE(RANK(rounds_cum_time[[#This Row],[10]],rounds_cum_time[10],1),"."))</f>
        <v>94.</v>
      </c>
      <c r="T99" s="11" t="str">
        <f>IF(ISBLANK(laps_times[[#This Row],[11]]),"DNF",CONCATENATE(RANK(rounds_cum_time[[#This Row],[11]],rounds_cum_time[11],1),"."))</f>
        <v>94.</v>
      </c>
      <c r="U99" s="11" t="str">
        <f>IF(ISBLANK(laps_times[[#This Row],[12]]),"DNF",CONCATENATE(RANK(rounds_cum_time[[#This Row],[12]],rounds_cum_time[12],1),"."))</f>
        <v>94.</v>
      </c>
      <c r="V99" s="11" t="str">
        <f>IF(ISBLANK(laps_times[[#This Row],[13]]),"DNF",CONCATENATE(RANK(rounds_cum_time[[#This Row],[13]],rounds_cum_time[13],1),"."))</f>
        <v>94.</v>
      </c>
      <c r="W99" s="11" t="str">
        <f>IF(ISBLANK(laps_times[[#This Row],[14]]),"DNF",CONCATENATE(RANK(rounds_cum_time[[#This Row],[14]],rounds_cum_time[14],1),"."))</f>
        <v>94.</v>
      </c>
      <c r="X99" s="11" t="str">
        <f>IF(ISBLANK(laps_times[[#This Row],[15]]),"DNF",CONCATENATE(RANK(rounds_cum_time[[#This Row],[15]],rounds_cum_time[15],1),"."))</f>
        <v>93.</v>
      </c>
      <c r="Y99" s="11" t="str">
        <f>IF(ISBLANK(laps_times[[#This Row],[16]]),"DNF",CONCATENATE(RANK(rounds_cum_time[[#This Row],[16]],rounds_cum_time[16],1),"."))</f>
        <v>93.</v>
      </c>
      <c r="Z99" s="11" t="str">
        <f>IF(ISBLANK(laps_times[[#This Row],[17]]),"DNF",CONCATENATE(RANK(rounds_cum_time[[#This Row],[17]],rounds_cum_time[17],1),"."))</f>
        <v>93.</v>
      </c>
      <c r="AA99" s="11" t="str">
        <f>IF(ISBLANK(laps_times[[#This Row],[18]]),"DNF",CONCATENATE(RANK(rounds_cum_time[[#This Row],[18]],rounds_cum_time[18],1),"."))</f>
        <v>93.</v>
      </c>
      <c r="AB99" s="11" t="str">
        <f>IF(ISBLANK(laps_times[[#This Row],[19]]),"DNF",CONCATENATE(RANK(rounds_cum_time[[#This Row],[19]],rounds_cum_time[19],1),"."))</f>
        <v>93.</v>
      </c>
      <c r="AC99" s="11" t="str">
        <f>IF(ISBLANK(laps_times[[#This Row],[20]]),"DNF",CONCATENATE(RANK(rounds_cum_time[[#This Row],[20]],rounds_cum_time[20],1),"."))</f>
        <v>93.</v>
      </c>
      <c r="AD99" s="11" t="str">
        <f>IF(ISBLANK(laps_times[[#This Row],[21]]),"DNF",CONCATENATE(RANK(rounds_cum_time[[#This Row],[21]],rounds_cum_time[21],1),"."))</f>
        <v>93.</v>
      </c>
      <c r="AE99" s="11" t="str">
        <f>IF(ISBLANK(laps_times[[#This Row],[22]]),"DNF",CONCATENATE(RANK(rounds_cum_time[[#This Row],[22]],rounds_cum_time[22],1),"."))</f>
        <v>93.</v>
      </c>
      <c r="AF99" s="11" t="str">
        <f>IF(ISBLANK(laps_times[[#This Row],[23]]),"DNF",CONCATENATE(RANK(rounds_cum_time[[#This Row],[23]],rounds_cum_time[23],1),"."))</f>
        <v>93.</v>
      </c>
      <c r="AG99" s="11" t="str">
        <f>IF(ISBLANK(laps_times[[#This Row],[24]]),"DNF",CONCATENATE(RANK(rounds_cum_time[[#This Row],[24]],rounds_cum_time[24],1),"."))</f>
        <v>93.</v>
      </c>
      <c r="AH99" s="11" t="str">
        <f>IF(ISBLANK(laps_times[[#This Row],[25]]),"DNF",CONCATENATE(RANK(rounds_cum_time[[#This Row],[25]],rounds_cum_time[25],1),"."))</f>
        <v>93.</v>
      </c>
      <c r="AI99" s="11" t="str">
        <f>IF(ISBLANK(laps_times[[#This Row],[26]]),"DNF",CONCATENATE(RANK(rounds_cum_time[[#This Row],[26]],rounds_cum_time[26],1),"."))</f>
        <v>93.</v>
      </c>
      <c r="AJ99" s="11" t="str">
        <f>IF(ISBLANK(laps_times[[#This Row],[27]]),"DNF",CONCATENATE(RANK(rounds_cum_time[[#This Row],[27]],rounds_cum_time[27],1),"."))</f>
        <v>93.</v>
      </c>
      <c r="AK99" s="11" t="str">
        <f>IF(ISBLANK(laps_times[[#This Row],[28]]),"DNF",CONCATENATE(RANK(rounds_cum_time[[#This Row],[28]],rounds_cum_time[28],1),"."))</f>
        <v>93.</v>
      </c>
      <c r="AL99" s="11" t="str">
        <f>IF(ISBLANK(laps_times[[#This Row],[29]]),"DNF",CONCATENATE(RANK(rounds_cum_time[[#This Row],[29]],rounds_cum_time[29],1),"."))</f>
        <v>92.</v>
      </c>
      <c r="AM99" s="11" t="str">
        <f>IF(ISBLANK(laps_times[[#This Row],[30]]),"DNF",CONCATENATE(RANK(rounds_cum_time[[#This Row],[30]],rounds_cum_time[30],1),"."))</f>
        <v>92.</v>
      </c>
      <c r="AN99" s="11" t="str">
        <f>IF(ISBLANK(laps_times[[#This Row],[31]]),"DNF",CONCATENATE(RANK(rounds_cum_time[[#This Row],[31]],rounds_cum_time[31],1),"."))</f>
        <v>92.</v>
      </c>
      <c r="AO99" s="11" t="str">
        <f>IF(ISBLANK(laps_times[[#This Row],[32]]),"DNF",CONCATENATE(RANK(rounds_cum_time[[#This Row],[32]],rounds_cum_time[32],1),"."))</f>
        <v>92.</v>
      </c>
      <c r="AP99" s="11" t="str">
        <f>IF(ISBLANK(laps_times[[#This Row],[33]]),"DNF",CONCATENATE(RANK(rounds_cum_time[[#This Row],[33]],rounds_cum_time[33],1),"."))</f>
        <v>92.</v>
      </c>
      <c r="AQ99" s="11" t="str">
        <f>IF(ISBLANK(laps_times[[#This Row],[34]]),"DNF",CONCATENATE(RANK(rounds_cum_time[[#This Row],[34]],rounds_cum_time[34],1),"."))</f>
        <v>92.</v>
      </c>
      <c r="AR99" s="11" t="str">
        <f>IF(ISBLANK(laps_times[[#This Row],[35]]),"DNF",CONCATENATE(RANK(rounds_cum_time[[#This Row],[35]],rounds_cum_time[35],1),"."))</f>
        <v>92.</v>
      </c>
      <c r="AS99" s="11" t="str">
        <f>IF(ISBLANK(laps_times[[#This Row],[36]]),"DNF",CONCATENATE(RANK(rounds_cum_time[[#This Row],[36]],rounds_cum_time[36],1),"."))</f>
        <v>93.</v>
      </c>
      <c r="AT99" s="11" t="str">
        <f>IF(ISBLANK(laps_times[[#This Row],[37]]),"DNF",CONCATENATE(RANK(rounds_cum_time[[#This Row],[37]],rounds_cum_time[37],1),"."))</f>
        <v>93.</v>
      </c>
      <c r="AU99" s="11" t="str">
        <f>IF(ISBLANK(laps_times[[#This Row],[38]]),"DNF",CONCATENATE(RANK(rounds_cum_time[[#This Row],[38]],rounds_cum_time[38],1),"."))</f>
        <v>93.</v>
      </c>
      <c r="AV99" s="11" t="str">
        <f>IF(ISBLANK(laps_times[[#This Row],[39]]),"DNF",CONCATENATE(RANK(rounds_cum_time[[#This Row],[39]],rounds_cum_time[39],1),"."))</f>
        <v>93.</v>
      </c>
      <c r="AW99" s="11" t="str">
        <f>IF(ISBLANK(laps_times[[#This Row],[40]]),"DNF",CONCATENATE(RANK(rounds_cum_time[[#This Row],[40]],rounds_cum_time[40],1),"."))</f>
        <v>93.</v>
      </c>
      <c r="AX99" s="11" t="str">
        <f>IF(ISBLANK(laps_times[[#This Row],[41]]),"DNF",CONCATENATE(RANK(rounds_cum_time[[#This Row],[41]],rounds_cum_time[41],1),"."))</f>
        <v>93.</v>
      </c>
      <c r="AY99" s="11" t="str">
        <f>IF(ISBLANK(laps_times[[#This Row],[42]]),"DNF",CONCATENATE(RANK(rounds_cum_time[[#This Row],[42]],rounds_cum_time[42],1),"."))</f>
        <v>93.</v>
      </c>
      <c r="AZ99" s="11" t="str">
        <f>IF(ISBLANK(laps_times[[#This Row],[43]]),"DNF",CONCATENATE(RANK(rounds_cum_time[[#This Row],[43]],rounds_cum_time[43],1),"."))</f>
        <v>93.</v>
      </c>
      <c r="BA99" s="11" t="str">
        <f>IF(ISBLANK(laps_times[[#This Row],[44]]),"DNF",CONCATENATE(RANK(rounds_cum_time[[#This Row],[44]],rounds_cum_time[44],1),"."))</f>
        <v>93.</v>
      </c>
      <c r="BB99" s="11" t="str">
        <f>IF(ISBLANK(laps_times[[#This Row],[45]]),"DNF",CONCATENATE(RANK(rounds_cum_time[[#This Row],[45]],rounds_cum_time[45],1),"."))</f>
        <v>93.</v>
      </c>
      <c r="BC99" s="11" t="str">
        <f>IF(ISBLANK(laps_times[[#This Row],[46]]),"DNF",CONCATENATE(RANK(rounds_cum_time[[#This Row],[46]],rounds_cum_time[46],1),"."))</f>
        <v>93.</v>
      </c>
      <c r="BD99" s="11" t="str">
        <f>IF(ISBLANK(laps_times[[#This Row],[47]]),"DNF",CONCATENATE(RANK(rounds_cum_time[[#This Row],[47]],rounds_cum_time[47],1),"."))</f>
        <v>93.</v>
      </c>
      <c r="BE99" s="11" t="str">
        <f>IF(ISBLANK(laps_times[[#This Row],[48]]),"DNF",CONCATENATE(RANK(rounds_cum_time[[#This Row],[48]],rounds_cum_time[48],1),"."))</f>
        <v>93.</v>
      </c>
      <c r="BF99" s="11" t="str">
        <f>IF(ISBLANK(laps_times[[#This Row],[49]]),"DNF",CONCATENATE(RANK(rounds_cum_time[[#This Row],[49]],rounds_cum_time[49],1),"."))</f>
        <v>94.</v>
      </c>
      <c r="BG99" s="11" t="str">
        <f>IF(ISBLANK(laps_times[[#This Row],[50]]),"DNF",CONCATENATE(RANK(rounds_cum_time[[#This Row],[50]],rounds_cum_time[50],1),"."))</f>
        <v>93.</v>
      </c>
      <c r="BH99" s="11" t="str">
        <f>IF(ISBLANK(laps_times[[#This Row],[51]]),"DNF",CONCATENATE(RANK(rounds_cum_time[[#This Row],[51]],rounds_cum_time[51],1),"."))</f>
        <v>93.</v>
      </c>
      <c r="BI99" s="11" t="str">
        <f>IF(ISBLANK(laps_times[[#This Row],[52]]),"DNF",CONCATENATE(RANK(rounds_cum_time[[#This Row],[52]],rounds_cum_time[52],1),"."))</f>
        <v>95.</v>
      </c>
      <c r="BJ99" s="11" t="str">
        <f>IF(ISBLANK(laps_times[[#This Row],[53]]),"DNF",CONCATENATE(RANK(rounds_cum_time[[#This Row],[53]],rounds_cum_time[53],1),"."))</f>
        <v>95.</v>
      </c>
      <c r="BK99" s="11" t="str">
        <f>IF(ISBLANK(laps_times[[#This Row],[54]]),"DNF",CONCATENATE(RANK(rounds_cum_time[[#This Row],[54]],rounds_cum_time[54],1),"."))</f>
        <v>95.</v>
      </c>
      <c r="BL99" s="11" t="str">
        <f>IF(ISBLANK(laps_times[[#This Row],[55]]),"DNF",CONCATENATE(RANK(rounds_cum_time[[#This Row],[55]],rounds_cum_time[55],1),"."))</f>
        <v>94.</v>
      </c>
      <c r="BM99" s="11" t="str">
        <f>IF(ISBLANK(laps_times[[#This Row],[56]]),"DNF",CONCATENATE(RANK(rounds_cum_time[[#This Row],[56]],rounds_cum_time[56],1),"."))</f>
        <v>94.</v>
      </c>
      <c r="BN99" s="11" t="str">
        <f>IF(ISBLANK(laps_times[[#This Row],[57]]),"DNF",CONCATENATE(RANK(rounds_cum_time[[#This Row],[57]],rounds_cum_time[57],1),"."))</f>
        <v>93.</v>
      </c>
      <c r="BO99" s="11" t="str">
        <f>IF(ISBLANK(laps_times[[#This Row],[58]]),"DNF",CONCATENATE(RANK(rounds_cum_time[[#This Row],[58]],rounds_cum_time[58],1),"."))</f>
        <v>95.</v>
      </c>
      <c r="BP99" s="11" t="str">
        <f>IF(ISBLANK(laps_times[[#This Row],[59]]),"DNF",CONCATENATE(RANK(rounds_cum_time[[#This Row],[59]],rounds_cum_time[59],1),"."))</f>
        <v>95.</v>
      </c>
      <c r="BQ99" s="11" t="str">
        <f>IF(ISBLANK(laps_times[[#This Row],[60]]),"DNF",CONCATENATE(RANK(rounds_cum_time[[#This Row],[60]],rounds_cum_time[60],1),"."))</f>
        <v>95.</v>
      </c>
      <c r="BR99" s="11" t="str">
        <f>IF(ISBLANK(laps_times[[#This Row],[61]]),"DNF",CONCATENATE(RANK(rounds_cum_time[[#This Row],[61]],rounds_cum_time[61],1),"."))</f>
        <v>94.</v>
      </c>
      <c r="BS99" s="11" t="str">
        <f>IF(ISBLANK(laps_times[[#This Row],[62]]),"DNF",CONCATENATE(RANK(rounds_cum_time[[#This Row],[62]],rounds_cum_time[62],1),"."))</f>
        <v>94.</v>
      </c>
      <c r="BT99" s="11" t="str">
        <f>IF(ISBLANK(laps_times[[#This Row],[63]]),"DNF",CONCATENATE(RANK(rounds_cum_time[[#This Row],[63]],rounds_cum_time[63],1),"."))</f>
        <v>94.</v>
      </c>
    </row>
    <row r="100" spans="2:72" x14ac:dyDescent="0.2">
      <c r="B100" s="5">
        <v>95</v>
      </c>
      <c r="C100" s="20">
        <v>131</v>
      </c>
      <c r="D100" s="1" t="s">
        <v>170</v>
      </c>
      <c r="E100" s="3">
        <v>1987</v>
      </c>
      <c r="F100" s="3" t="s">
        <v>8</v>
      </c>
      <c r="G100" s="3">
        <v>25</v>
      </c>
      <c r="H100" s="1" t="s">
        <v>171</v>
      </c>
      <c r="I100" s="7">
        <v>0.19157893518518518</v>
      </c>
      <c r="J100" s="11" t="str">
        <f>IF(ISBLANK(laps_times[[#This Row],[1]]),"DNF",CONCATENATE(RANK(rounds_cum_time[[#This Row],[1]],rounds_cum_time[1],1),"."))</f>
        <v>74.</v>
      </c>
      <c r="K100" s="11" t="str">
        <f>IF(ISBLANK(laps_times[[#This Row],[2]]),"DNF",CONCATENATE(RANK(rounds_cum_time[[#This Row],[2]],rounds_cum_time[2],1),"."))</f>
        <v>72.</v>
      </c>
      <c r="L100" s="11" t="str">
        <f>IF(ISBLANK(laps_times[[#This Row],[3]]),"DNF",CONCATENATE(RANK(rounds_cum_time[[#This Row],[3]],rounds_cum_time[3],1),"."))</f>
        <v>72.</v>
      </c>
      <c r="M100" s="11" t="str">
        <f>IF(ISBLANK(laps_times[[#This Row],[4]]),"DNF",CONCATENATE(RANK(rounds_cum_time[[#This Row],[4]],rounds_cum_time[4],1),"."))</f>
        <v>66.</v>
      </c>
      <c r="N100" s="11" t="str">
        <f>IF(ISBLANK(laps_times[[#This Row],[5]]),"DNF",CONCATENATE(RANK(rounds_cum_time[[#This Row],[5]],rounds_cum_time[5],1),"."))</f>
        <v>67.</v>
      </c>
      <c r="O100" s="11" t="str">
        <f>IF(ISBLANK(laps_times[[#This Row],[6]]),"DNF",CONCATENATE(RANK(rounds_cum_time[[#This Row],[6]],rounds_cum_time[6],1),"."))</f>
        <v>65.</v>
      </c>
      <c r="P100" s="11" t="str">
        <f>IF(ISBLANK(laps_times[[#This Row],[7]]),"DNF",CONCATENATE(RANK(rounds_cum_time[[#This Row],[7]],rounds_cum_time[7],1),"."))</f>
        <v>64.</v>
      </c>
      <c r="Q100" s="11" t="str">
        <f>IF(ISBLANK(laps_times[[#This Row],[8]]),"DNF",CONCATENATE(RANK(rounds_cum_time[[#This Row],[8]],rounds_cum_time[8],1),"."))</f>
        <v>64.</v>
      </c>
      <c r="R100" s="11" t="str">
        <f>IF(ISBLANK(laps_times[[#This Row],[9]]),"DNF",CONCATENATE(RANK(rounds_cum_time[[#This Row],[9]],rounds_cum_time[9],1),"."))</f>
        <v>64.</v>
      </c>
      <c r="S100" s="11" t="str">
        <f>IF(ISBLANK(laps_times[[#This Row],[10]]),"DNF",CONCATENATE(RANK(rounds_cum_time[[#This Row],[10]],rounds_cum_time[10],1),"."))</f>
        <v>65.</v>
      </c>
      <c r="T100" s="11" t="str">
        <f>IF(ISBLANK(laps_times[[#This Row],[11]]),"DNF",CONCATENATE(RANK(rounds_cum_time[[#This Row],[11]],rounds_cum_time[11],1),"."))</f>
        <v>70.</v>
      </c>
      <c r="U100" s="11" t="str">
        <f>IF(ISBLANK(laps_times[[#This Row],[12]]),"DNF",CONCATENATE(RANK(rounds_cum_time[[#This Row],[12]],rounds_cum_time[12],1),"."))</f>
        <v>71.</v>
      </c>
      <c r="V100" s="11" t="str">
        <f>IF(ISBLANK(laps_times[[#This Row],[13]]),"DNF",CONCATENATE(RANK(rounds_cum_time[[#This Row],[13]],rounds_cum_time[13],1),"."))</f>
        <v>71.</v>
      </c>
      <c r="W100" s="11" t="str">
        <f>IF(ISBLANK(laps_times[[#This Row],[14]]),"DNF",CONCATENATE(RANK(rounds_cum_time[[#This Row],[14]],rounds_cum_time[14],1),"."))</f>
        <v>71.</v>
      </c>
      <c r="X100" s="11" t="str">
        <f>IF(ISBLANK(laps_times[[#This Row],[15]]),"DNF",CONCATENATE(RANK(rounds_cum_time[[#This Row],[15]],rounds_cum_time[15],1),"."))</f>
        <v>71.</v>
      </c>
      <c r="Y100" s="11" t="str">
        <f>IF(ISBLANK(laps_times[[#This Row],[16]]),"DNF",CONCATENATE(RANK(rounds_cum_time[[#This Row],[16]],rounds_cum_time[16],1),"."))</f>
        <v>72.</v>
      </c>
      <c r="Z100" s="11" t="str">
        <f>IF(ISBLANK(laps_times[[#This Row],[17]]),"DNF",CONCATENATE(RANK(rounds_cum_time[[#This Row],[17]],rounds_cum_time[17],1),"."))</f>
        <v>72.</v>
      </c>
      <c r="AA100" s="11" t="str">
        <f>IF(ISBLANK(laps_times[[#This Row],[18]]),"DNF",CONCATENATE(RANK(rounds_cum_time[[#This Row],[18]],rounds_cum_time[18],1),"."))</f>
        <v>73.</v>
      </c>
      <c r="AB100" s="11" t="str">
        <f>IF(ISBLANK(laps_times[[#This Row],[19]]),"DNF",CONCATENATE(RANK(rounds_cum_time[[#This Row],[19]],rounds_cum_time[19],1),"."))</f>
        <v>73.</v>
      </c>
      <c r="AC100" s="11" t="str">
        <f>IF(ISBLANK(laps_times[[#This Row],[20]]),"DNF",CONCATENATE(RANK(rounds_cum_time[[#This Row],[20]],rounds_cum_time[20],1),"."))</f>
        <v>74.</v>
      </c>
      <c r="AD100" s="11" t="str">
        <f>IF(ISBLANK(laps_times[[#This Row],[21]]),"DNF",CONCATENATE(RANK(rounds_cum_time[[#This Row],[21]],rounds_cum_time[21],1),"."))</f>
        <v>75.</v>
      </c>
      <c r="AE100" s="11" t="str">
        <f>IF(ISBLANK(laps_times[[#This Row],[22]]),"DNF",CONCATENATE(RANK(rounds_cum_time[[#This Row],[22]],rounds_cum_time[22],1),"."))</f>
        <v>78.</v>
      </c>
      <c r="AF100" s="11" t="str">
        <f>IF(ISBLANK(laps_times[[#This Row],[23]]),"DNF",CONCATENATE(RANK(rounds_cum_time[[#This Row],[23]],rounds_cum_time[23],1),"."))</f>
        <v>80.</v>
      </c>
      <c r="AG100" s="11" t="str">
        <f>IF(ISBLANK(laps_times[[#This Row],[24]]),"DNF",CONCATENATE(RANK(rounds_cum_time[[#This Row],[24]],rounds_cum_time[24],1),"."))</f>
        <v>80.</v>
      </c>
      <c r="AH100" s="11" t="str">
        <f>IF(ISBLANK(laps_times[[#This Row],[25]]),"DNF",CONCATENATE(RANK(rounds_cum_time[[#This Row],[25]],rounds_cum_time[25],1),"."))</f>
        <v>80.</v>
      </c>
      <c r="AI100" s="11" t="str">
        <f>IF(ISBLANK(laps_times[[#This Row],[26]]),"DNF",CONCATENATE(RANK(rounds_cum_time[[#This Row],[26]],rounds_cum_time[26],1),"."))</f>
        <v>80.</v>
      </c>
      <c r="AJ100" s="11" t="str">
        <f>IF(ISBLANK(laps_times[[#This Row],[27]]),"DNF",CONCATENATE(RANK(rounds_cum_time[[#This Row],[27]],rounds_cum_time[27],1),"."))</f>
        <v>80.</v>
      </c>
      <c r="AK100" s="11" t="str">
        <f>IF(ISBLANK(laps_times[[#This Row],[28]]),"DNF",CONCATENATE(RANK(rounds_cum_time[[#This Row],[28]],rounds_cum_time[28],1),"."))</f>
        <v>80.</v>
      </c>
      <c r="AL100" s="11" t="str">
        <f>IF(ISBLANK(laps_times[[#This Row],[29]]),"DNF",CONCATENATE(RANK(rounds_cum_time[[#This Row],[29]],rounds_cum_time[29],1),"."))</f>
        <v>81.</v>
      </c>
      <c r="AM100" s="11" t="str">
        <f>IF(ISBLANK(laps_times[[#This Row],[30]]),"DNF",CONCATENATE(RANK(rounds_cum_time[[#This Row],[30]],rounds_cum_time[30],1),"."))</f>
        <v>82.</v>
      </c>
      <c r="AN100" s="11" t="str">
        <f>IF(ISBLANK(laps_times[[#This Row],[31]]),"DNF",CONCATENATE(RANK(rounds_cum_time[[#This Row],[31]],rounds_cum_time[31],1),"."))</f>
        <v>82.</v>
      </c>
      <c r="AO100" s="11" t="str">
        <f>IF(ISBLANK(laps_times[[#This Row],[32]]),"DNF",CONCATENATE(RANK(rounds_cum_time[[#This Row],[32]],rounds_cum_time[32],1),"."))</f>
        <v>82.</v>
      </c>
      <c r="AP100" s="11" t="str">
        <f>IF(ISBLANK(laps_times[[#This Row],[33]]),"DNF",CONCATENATE(RANK(rounds_cum_time[[#This Row],[33]],rounds_cum_time[33],1),"."))</f>
        <v>82.</v>
      </c>
      <c r="AQ100" s="11" t="str">
        <f>IF(ISBLANK(laps_times[[#This Row],[34]]),"DNF",CONCATENATE(RANK(rounds_cum_time[[#This Row],[34]],rounds_cum_time[34],1),"."))</f>
        <v>82.</v>
      </c>
      <c r="AR100" s="11" t="str">
        <f>IF(ISBLANK(laps_times[[#This Row],[35]]),"DNF",CONCATENATE(RANK(rounds_cum_time[[#This Row],[35]],rounds_cum_time[35],1),"."))</f>
        <v>82.</v>
      </c>
      <c r="AS100" s="11" t="str">
        <f>IF(ISBLANK(laps_times[[#This Row],[36]]),"DNF",CONCATENATE(RANK(rounds_cum_time[[#This Row],[36]],rounds_cum_time[36],1),"."))</f>
        <v>84.</v>
      </c>
      <c r="AT100" s="11" t="str">
        <f>IF(ISBLANK(laps_times[[#This Row],[37]]),"DNF",CONCATENATE(RANK(rounds_cum_time[[#This Row],[37]],rounds_cum_time[37],1),"."))</f>
        <v>85.</v>
      </c>
      <c r="AU100" s="11" t="str">
        <f>IF(ISBLANK(laps_times[[#This Row],[38]]),"DNF",CONCATENATE(RANK(rounds_cum_time[[#This Row],[38]],rounds_cum_time[38],1),"."))</f>
        <v>88.</v>
      </c>
      <c r="AV100" s="11" t="str">
        <f>IF(ISBLANK(laps_times[[#This Row],[39]]),"DNF",CONCATENATE(RANK(rounds_cum_time[[#This Row],[39]],rounds_cum_time[39],1),"."))</f>
        <v>88.</v>
      </c>
      <c r="AW100" s="11" t="str">
        <f>IF(ISBLANK(laps_times[[#This Row],[40]]),"DNF",CONCATENATE(RANK(rounds_cum_time[[#This Row],[40]],rounds_cum_time[40],1),"."))</f>
        <v>88.</v>
      </c>
      <c r="AX100" s="11" t="str">
        <f>IF(ISBLANK(laps_times[[#This Row],[41]]),"DNF",CONCATENATE(RANK(rounds_cum_time[[#This Row],[41]],rounds_cum_time[41],1),"."))</f>
        <v>87.</v>
      </c>
      <c r="AY100" s="11" t="str">
        <f>IF(ISBLANK(laps_times[[#This Row],[42]]),"DNF",CONCATENATE(RANK(rounds_cum_time[[#This Row],[42]],rounds_cum_time[42],1),"."))</f>
        <v>87.</v>
      </c>
      <c r="AZ100" s="11" t="str">
        <f>IF(ISBLANK(laps_times[[#This Row],[43]]),"DNF",CONCATENATE(RANK(rounds_cum_time[[#This Row],[43]],rounds_cum_time[43],1),"."))</f>
        <v>88.</v>
      </c>
      <c r="BA100" s="11" t="str">
        <f>IF(ISBLANK(laps_times[[#This Row],[44]]),"DNF",CONCATENATE(RANK(rounds_cum_time[[#This Row],[44]],rounds_cum_time[44],1),"."))</f>
        <v>87.</v>
      </c>
      <c r="BB100" s="11" t="str">
        <f>IF(ISBLANK(laps_times[[#This Row],[45]]),"DNF",CONCATENATE(RANK(rounds_cum_time[[#This Row],[45]],rounds_cum_time[45],1),"."))</f>
        <v>88.</v>
      </c>
      <c r="BC100" s="11" t="str">
        <f>IF(ISBLANK(laps_times[[#This Row],[46]]),"DNF",CONCATENATE(RANK(rounds_cum_time[[#This Row],[46]],rounds_cum_time[46],1),"."))</f>
        <v>89.</v>
      </c>
      <c r="BD100" s="11" t="str">
        <f>IF(ISBLANK(laps_times[[#This Row],[47]]),"DNF",CONCATENATE(RANK(rounds_cum_time[[#This Row],[47]],rounds_cum_time[47],1),"."))</f>
        <v>88.</v>
      </c>
      <c r="BE100" s="11" t="str">
        <f>IF(ISBLANK(laps_times[[#This Row],[48]]),"DNF",CONCATENATE(RANK(rounds_cum_time[[#This Row],[48]],rounds_cum_time[48],1),"."))</f>
        <v>90.</v>
      </c>
      <c r="BF100" s="11" t="str">
        <f>IF(ISBLANK(laps_times[[#This Row],[49]]),"DNF",CONCATENATE(RANK(rounds_cum_time[[#This Row],[49]],rounds_cum_time[49],1),"."))</f>
        <v>90.</v>
      </c>
      <c r="BG100" s="11" t="str">
        <f>IF(ISBLANK(laps_times[[#This Row],[50]]),"DNF",CONCATENATE(RANK(rounds_cum_time[[#This Row],[50]],rounds_cum_time[50],1),"."))</f>
        <v>90.</v>
      </c>
      <c r="BH100" s="11" t="str">
        <f>IF(ISBLANK(laps_times[[#This Row],[51]]),"DNF",CONCATENATE(RANK(rounds_cum_time[[#This Row],[51]],rounds_cum_time[51],1),"."))</f>
        <v>90.</v>
      </c>
      <c r="BI100" s="11" t="str">
        <f>IF(ISBLANK(laps_times[[#This Row],[52]]),"DNF",CONCATENATE(RANK(rounds_cum_time[[#This Row],[52]],rounds_cum_time[52],1),"."))</f>
        <v>92.</v>
      </c>
      <c r="BJ100" s="11" t="str">
        <f>IF(ISBLANK(laps_times[[#This Row],[53]]),"DNF",CONCATENATE(RANK(rounds_cum_time[[#This Row],[53]],rounds_cum_time[53],1),"."))</f>
        <v>92.</v>
      </c>
      <c r="BK100" s="11" t="str">
        <f>IF(ISBLANK(laps_times[[#This Row],[54]]),"DNF",CONCATENATE(RANK(rounds_cum_time[[#This Row],[54]],rounds_cum_time[54],1),"."))</f>
        <v>92.</v>
      </c>
      <c r="BL100" s="11" t="str">
        <f>IF(ISBLANK(laps_times[[#This Row],[55]]),"DNF",CONCATENATE(RANK(rounds_cum_time[[#This Row],[55]],rounds_cum_time[55],1),"."))</f>
        <v>92.</v>
      </c>
      <c r="BM100" s="11" t="str">
        <f>IF(ISBLANK(laps_times[[#This Row],[56]]),"DNF",CONCATENATE(RANK(rounds_cum_time[[#This Row],[56]],rounds_cum_time[56],1),"."))</f>
        <v>92.</v>
      </c>
      <c r="BN100" s="11" t="str">
        <f>IF(ISBLANK(laps_times[[#This Row],[57]]),"DNF",CONCATENATE(RANK(rounds_cum_time[[#This Row],[57]],rounds_cum_time[57],1),"."))</f>
        <v>94.</v>
      </c>
      <c r="BO100" s="11" t="str">
        <f>IF(ISBLANK(laps_times[[#This Row],[58]]),"DNF",CONCATENATE(RANK(rounds_cum_time[[#This Row],[58]],rounds_cum_time[58],1),"."))</f>
        <v>96.</v>
      </c>
      <c r="BP100" s="11" t="str">
        <f>IF(ISBLANK(laps_times[[#This Row],[59]]),"DNF",CONCATENATE(RANK(rounds_cum_time[[#This Row],[59]],rounds_cum_time[59],1),"."))</f>
        <v>96.</v>
      </c>
      <c r="BQ100" s="11" t="str">
        <f>IF(ISBLANK(laps_times[[#This Row],[60]]),"DNF",CONCATENATE(RANK(rounds_cum_time[[#This Row],[60]],rounds_cum_time[60],1),"."))</f>
        <v>96.</v>
      </c>
      <c r="BR100" s="11" t="str">
        <f>IF(ISBLANK(laps_times[[#This Row],[61]]),"DNF",CONCATENATE(RANK(rounds_cum_time[[#This Row],[61]],rounds_cum_time[61],1),"."))</f>
        <v>95.</v>
      </c>
      <c r="BS100" s="11" t="str">
        <f>IF(ISBLANK(laps_times[[#This Row],[62]]),"DNF",CONCATENATE(RANK(rounds_cum_time[[#This Row],[62]],rounds_cum_time[62],1),"."))</f>
        <v>95.</v>
      </c>
      <c r="BT100" s="11" t="str">
        <f>IF(ISBLANK(laps_times[[#This Row],[63]]),"DNF",CONCATENATE(RANK(rounds_cum_time[[#This Row],[63]],rounds_cum_time[63],1),"."))</f>
        <v>95.</v>
      </c>
    </row>
    <row r="101" spans="2:72" x14ac:dyDescent="0.2">
      <c r="B101" s="5">
        <v>96</v>
      </c>
      <c r="C101" s="20">
        <v>9</v>
      </c>
      <c r="D101" s="1" t="s">
        <v>172</v>
      </c>
      <c r="E101" s="3">
        <v>1955</v>
      </c>
      <c r="F101" s="3" t="s">
        <v>38</v>
      </c>
      <c r="G101" s="3">
        <v>16</v>
      </c>
      <c r="I101" s="7">
        <v>0.19431134259259261</v>
      </c>
      <c r="J101" s="11" t="str">
        <f>IF(ISBLANK(laps_times[[#This Row],[1]]),"DNF",CONCATENATE(RANK(rounds_cum_time[[#This Row],[1]],rounds_cum_time[1],1),"."))</f>
        <v>100.</v>
      </c>
      <c r="K101" s="11" t="str">
        <f>IF(ISBLANK(laps_times[[#This Row],[2]]),"DNF",CONCATENATE(RANK(rounds_cum_time[[#This Row],[2]],rounds_cum_time[2],1),"."))</f>
        <v>100.</v>
      </c>
      <c r="L101" s="11" t="str">
        <f>IF(ISBLANK(laps_times[[#This Row],[3]]),"DNF",CONCATENATE(RANK(rounds_cum_time[[#This Row],[3]],rounds_cum_time[3],1),"."))</f>
        <v>100.</v>
      </c>
      <c r="M101" s="11" t="str">
        <f>IF(ISBLANK(laps_times[[#This Row],[4]]),"DNF",CONCATENATE(RANK(rounds_cum_time[[#This Row],[4]],rounds_cum_time[4],1),"."))</f>
        <v>100.</v>
      </c>
      <c r="N101" s="11" t="str">
        <f>IF(ISBLANK(laps_times[[#This Row],[5]]),"DNF",CONCATENATE(RANK(rounds_cum_time[[#This Row],[5]],rounds_cum_time[5],1),"."))</f>
        <v>102.</v>
      </c>
      <c r="O101" s="11" t="str">
        <f>IF(ISBLANK(laps_times[[#This Row],[6]]),"DNF",CONCATENATE(RANK(rounds_cum_time[[#This Row],[6]],rounds_cum_time[6],1),"."))</f>
        <v>102.</v>
      </c>
      <c r="P101" s="11" t="str">
        <f>IF(ISBLANK(laps_times[[#This Row],[7]]),"DNF",CONCATENATE(RANK(rounds_cum_time[[#This Row],[7]],rounds_cum_time[7],1),"."))</f>
        <v>103.</v>
      </c>
      <c r="Q101" s="11" t="str">
        <f>IF(ISBLANK(laps_times[[#This Row],[8]]),"DNF",CONCATENATE(RANK(rounds_cum_time[[#This Row],[8]],rounds_cum_time[8],1),"."))</f>
        <v>103.</v>
      </c>
      <c r="R101" s="11" t="str">
        <f>IF(ISBLANK(laps_times[[#This Row],[9]]),"DNF",CONCATENATE(RANK(rounds_cum_time[[#This Row],[9]],rounds_cum_time[9],1),"."))</f>
        <v>103.</v>
      </c>
      <c r="S101" s="11" t="str">
        <f>IF(ISBLANK(laps_times[[#This Row],[10]]),"DNF",CONCATENATE(RANK(rounds_cum_time[[#This Row],[10]],rounds_cum_time[10],1),"."))</f>
        <v>103.</v>
      </c>
      <c r="T101" s="11" t="str">
        <f>IF(ISBLANK(laps_times[[#This Row],[11]]),"DNF",CONCATENATE(RANK(rounds_cum_time[[#This Row],[11]],rounds_cum_time[11],1),"."))</f>
        <v>103.</v>
      </c>
      <c r="U101" s="11" t="str">
        <f>IF(ISBLANK(laps_times[[#This Row],[12]]),"DNF",CONCATENATE(RANK(rounds_cum_time[[#This Row],[12]],rounds_cum_time[12],1),"."))</f>
        <v>105.</v>
      </c>
      <c r="V101" s="11" t="str">
        <f>IF(ISBLANK(laps_times[[#This Row],[13]]),"DNF",CONCATENATE(RANK(rounds_cum_time[[#This Row],[13]],rounds_cum_time[13],1),"."))</f>
        <v>103.</v>
      </c>
      <c r="W101" s="11" t="str">
        <f>IF(ISBLANK(laps_times[[#This Row],[14]]),"DNF",CONCATENATE(RANK(rounds_cum_time[[#This Row],[14]],rounds_cum_time[14],1),"."))</f>
        <v>103.</v>
      </c>
      <c r="X101" s="11" t="str">
        <f>IF(ISBLANK(laps_times[[#This Row],[15]]),"DNF",CONCATENATE(RANK(rounds_cum_time[[#This Row],[15]],rounds_cum_time[15],1),"."))</f>
        <v>103.</v>
      </c>
      <c r="Y101" s="11" t="str">
        <f>IF(ISBLANK(laps_times[[#This Row],[16]]),"DNF",CONCATENATE(RANK(rounds_cum_time[[#This Row],[16]],rounds_cum_time[16],1),"."))</f>
        <v>103.</v>
      </c>
      <c r="Z101" s="11" t="str">
        <f>IF(ISBLANK(laps_times[[#This Row],[17]]),"DNF",CONCATENATE(RANK(rounds_cum_time[[#This Row],[17]],rounds_cum_time[17],1),"."))</f>
        <v>103.</v>
      </c>
      <c r="AA101" s="11" t="str">
        <f>IF(ISBLANK(laps_times[[#This Row],[18]]),"DNF",CONCATENATE(RANK(rounds_cum_time[[#This Row],[18]],rounds_cum_time[18],1),"."))</f>
        <v>103.</v>
      </c>
      <c r="AB101" s="11" t="str">
        <f>IF(ISBLANK(laps_times[[#This Row],[19]]),"DNF",CONCATENATE(RANK(rounds_cum_time[[#This Row],[19]],rounds_cum_time[19],1),"."))</f>
        <v>103.</v>
      </c>
      <c r="AC101" s="11" t="str">
        <f>IF(ISBLANK(laps_times[[#This Row],[20]]),"DNF",CONCATENATE(RANK(rounds_cum_time[[#This Row],[20]],rounds_cum_time[20],1),"."))</f>
        <v>103.</v>
      </c>
      <c r="AD101" s="11" t="str">
        <f>IF(ISBLANK(laps_times[[#This Row],[21]]),"DNF",CONCATENATE(RANK(rounds_cum_time[[#This Row],[21]],rounds_cum_time[21],1),"."))</f>
        <v>103.</v>
      </c>
      <c r="AE101" s="11" t="str">
        <f>IF(ISBLANK(laps_times[[#This Row],[22]]),"DNF",CONCATENATE(RANK(rounds_cum_time[[#This Row],[22]],rounds_cum_time[22],1),"."))</f>
        <v>104.</v>
      </c>
      <c r="AF101" s="11" t="str">
        <f>IF(ISBLANK(laps_times[[#This Row],[23]]),"DNF",CONCATENATE(RANK(rounds_cum_time[[#This Row],[23]],rounds_cum_time[23],1),"."))</f>
        <v>104.</v>
      </c>
      <c r="AG101" s="11" t="str">
        <f>IF(ISBLANK(laps_times[[#This Row],[24]]),"DNF",CONCATENATE(RANK(rounds_cum_time[[#This Row],[24]],rounds_cum_time[24],1),"."))</f>
        <v>104.</v>
      </c>
      <c r="AH101" s="11" t="str">
        <f>IF(ISBLANK(laps_times[[#This Row],[25]]),"DNF",CONCATENATE(RANK(rounds_cum_time[[#This Row],[25]],rounds_cum_time[25],1),"."))</f>
        <v>103.</v>
      </c>
      <c r="AI101" s="11" t="str">
        <f>IF(ISBLANK(laps_times[[#This Row],[26]]),"DNF",CONCATENATE(RANK(rounds_cum_time[[#This Row],[26]],rounds_cum_time[26],1),"."))</f>
        <v>103.</v>
      </c>
      <c r="AJ101" s="11" t="str">
        <f>IF(ISBLANK(laps_times[[#This Row],[27]]),"DNF",CONCATENATE(RANK(rounds_cum_time[[#This Row],[27]],rounds_cum_time[27],1),"."))</f>
        <v>103.</v>
      </c>
      <c r="AK101" s="11" t="str">
        <f>IF(ISBLANK(laps_times[[#This Row],[28]]),"DNF",CONCATENATE(RANK(rounds_cum_time[[#This Row],[28]],rounds_cum_time[28],1),"."))</f>
        <v>103.</v>
      </c>
      <c r="AL101" s="11" t="str">
        <f>IF(ISBLANK(laps_times[[#This Row],[29]]),"DNF",CONCATENATE(RANK(rounds_cum_time[[#This Row],[29]],rounds_cum_time[29],1),"."))</f>
        <v>101.</v>
      </c>
      <c r="AM101" s="11" t="str">
        <f>IF(ISBLANK(laps_times[[#This Row],[30]]),"DNF",CONCATENATE(RANK(rounds_cum_time[[#This Row],[30]],rounds_cum_time[30],1),"."))</f>
        <v>102.</v>
      </c>
      <c r="AN101" s="11" t="str">
        <f>IF(ISBLANK(laps_times[[#This Row],[31]]),"DNF",CONCATENATE(RANK(rounds_cum_time[[#This Row],[31]],rounds_cum_time[31],1),"."))</f>
        <v>101.</v>
      </c>
      <c r="AO101" s="11" t="str">
        <f>IF(ISBLANK(laps_times[[#This Row],[32]]),"DNF",CONCATENATE(RANK(rounds_cum_time[[#This Row],[32]],rounds_cum_time[32],1),"."))</f>
        <v>101.</v>
      </c>
      <c r="AP101" s="11" t="str">
        <f>IF(ISBLANK(laps_times[[#This Row],[33]]),"DNF",CONCATENATE(RANK(rounds_cum_time[[#This Row],[33]],rounds_cum_time[33],1),"."))</f>
        <v>100.</v>
      </c>
      <c r="AQ101" s="11" t="str">
        <f>IF(ISBLANK(laps_times[[#This Row],[34]]),"DNF",CONCATENATE(RANK(rounds_cum_time[[#This Row],[34]],rounds_cum_time[34],1),"."))</f>
        <v>99.</v>
      </c>
      <c r="AR101" s="11" t="str">
        <f>IF(ISBLANK(laps_times[[#This Row],[35]]),"DNF",CONCATENATE(RANK(rounds_cum_time[[#This Row],[35]],rounds_cum_time[35],1),"."))</f>
        <v>99.</v>
      </c>
      <c r="AS101" s="11" t="str">
        <f>IF(ISBLANK(laps_times[[#This Row],[36]]),"DNF",CONCATENATE(RANK(rounds_cum_time[[#This Row],[36]],rounds_cum_time[36],1),"."))</f>
        <v>99.</v>
      </c>
      <c r="AT101" s="11" t="str">
        <f>IF(ISBLANK(laps_times[[#This Row],[37]]),"DNF",CONCATENATE(RANK(rounds_cum_time[[#This Row],[37]],rounds_cum_time[37],1),"."))</f>
        <v>98.</v>
      </c>
      <c r="AU101" s="11" t="str">
        <f>IF(ISBLANK(laps_times[[#This Row],[38]]),"DNF",CONCATENATE(RANK(rounds_cum_time[[#This Row],[38]],rounds_cum_time[38],1),"."))</f>
        <v>98.</v>
      </c>
      <c r="AV101" s="11" t="str">
        <f>IF(ISBLANK(laps_times[[#This Row],[39]]),"DNF",CONCATENATE(RANK(rounds_cum_time[[#This Row],[39]],rounds_cum_time[39],1),"."))</f>
        <v>98.</v>
      </c>
      <c r="AW101" s="11" t="str">
        <f>IF(ISBLANK(laps_times[[#This Row],[40]]),"DNF",CONCATENATE(RANK(rounds_cum_time[[#This Row],[40]],rounds_cum_time[40],1),"."))</f>
        <v>98.</v>
      </c>
      <c r="AX101" s="11" t="str">
        <f>IF(ISBLANK(laps_times[[#This Row],[41]]),"DNF",CONCATENATE(RANK(rounds_cum_time[[#This Row],[41]],rounds_cum_time[41],1),"."))</f>
        <v>97.</v>
      </c>
      <c r="AY101" s="11" t="str">
        <f>IF(ISBLANK(laps_times[[#This Row],[42]]),"DNF",CONCATENATE(RANK(rounds_cum_time[[#This Row],[42]],rounds_cum_time[42],1),"."))</f>
        <v>97.</v>
      </c>
      <c r="AZ101" s="11" t="str">
        <f>IF(ISBLANK(laps_times[[#This Row],[43]]),"DNF",CONCATENATE(RANK(rounds_cum_time[[#This Row],[43]],rounds_cum_time[43],1),"."))</f>
        <v>97.</v>
      </c>
      <c r="BA101" s="11" t="str">
        <f>IF(ISBLANK(laps_times[[#This Row],[44]]),"DNF",CONCATENATE(RANK(rounds_cum_time[[#This Row],[44]],rounds_cum_time[44],1),"."))</f>
        <v>97.</v>
      </c>
      <c r="BB101" s="11" t="str">
        <f>IF(ISBLANK(laps_times[[#This Row],[45]]),"DNF",CONCATENATE(RANK(rounds_cum_time[[#This Row],[45]],rounds_cum_time[45],1),"."))</f>
        <v>97.</v>
      </c>
      <c r="BC101" s="11" t="str">
        <f>IF(ISBLANK(laps_times[[#This Row],[46]]),"DNF",CONCATENATE(RANK(rounds_cum_time[[#This Row],[46]],rounds_cum_time[46],1),"."))</f>
        <v>97.</v>
      </c>
      <c r="BD101" s="11" t="str">
        <f>IF(ISBLANK(laps_times[[#This Row],[47]]),"DNF",CONCATENATE(RANK(rounds_cum_time[[#This Row],[47]],rounds_cum_time[47],1),"."))</f>
        <v>97.</v>
      </c>
      <c r="BE101" s="11" t="str">
        <f>IF(ISBLANK(laps_times[[#This Row],[48]]),"DNF",CONCATENATE(RANK(rounds_cum_time[[#This Row],[48]],rounds_cum_time[48],1),"."))</f>
        <v>97.</v>
      </c>
      <c r="BF101" s="11" t="str">
        <f>IF(ISBLANK(laps_times[[#This Row],[49]]),"DNF",CONCATENATE(RANK(rounds_cum_time[[#This Row],[49]],rounds_cum_time[49],1),"."))</f>
        <v>97.</v>
      </c>
      <c r="BG101" s="11" t="str">
        <f>IF(ISBLANK(laps_times[[#This Row],[50]]),"DNF",CONCATENATE(RANK(rounds_cum_time[[#This Row],[50]],rounds_cum_time[50],1),"."))</f>
        <v>97.</v>
      </c>
      <c r="BH101" s="11" t="str">
        <f>IF(ISBLANK(laps_times[[#This Row],[51]]),"DNF",CONCATENATE(RANK(rounds_cum_time[[#This Row],[51]],rounds_cum_time[51],1),"."))</f>
        <v>97.</v>
      </c>
      <c r="BI101" s="11" t="str">
        <f>IF(ISBLANK(laps_times[[#This Row],[52]]),"DNF",CONCATENATE(RANK(rounds_cum_time[[#This Row],[52]],rounds_cum_time[52],1),"."))</f>
        <v>97.</v>
      </c>
      <c r="BJ101" s="11" t="str">
        <f>IF(ISBLANK(laps_times[[#This Row],[53]]),"DNF",CONCATENATE(RANK(rounds_cum_time[[#This Row],[53]],rounds_cum_time[53],1),"."))</f>
        <v>97.</v>
      </c>
      <c r="BK101" s="11" t="str">
        <f>IF(ISBLANK(laps_times[[#This Row],[54]]),"DNF",CONCATENATE(RANK(rounds_cum_time[[#This Row],[54]],rounds_cum_time[54],1),"."))</f>
        <v>97.</v>
      </c>
      <c r="BL101" s="11" t="str">
        <f>IF(ISBLANK(laps_times[[#This Row],[55]]),"DNF",CONCATENATE(RANK(rounds_cum_time[[#This Row],[55]],rounds_cum_time[55],1),"."))</f>
        <v>97.</v>
      </c>
      <c r="BM101" s="11" t="str">
        <f>IF(ISBLANK(laps_times[[#This Row],[56]]),"DNF",CONCATENATE(RANK(rounds_cum_time[[#This Row],[56]],rounds_cum_time[56],1),"."))</f>
        <v>97.</v>
      </c>
      <c r="BN101" s="11" t="str">
        <f>IF(ISBLANK(laps_times[[#This Row],[57]]),"DNF",CONCATENATE(RANK(rounds_cum_time[[#This Row],[57]],rounds_cum_time[57],1),"."))</f>
        <v>97.</v>
      </c>
      <c r="BO101" s="11" t="str">
        <f>IF(ISBLANK(laps_times[[#This Row],[58]]),"DNF",CONCATENATE(RANK(rounds_cum_time[[#This Row],[58]],rounds_cum_time[58],1),"."))</f>
        <v>97.</v>
      </c>
      <c r="BP101" s="11" t="str">
        <f>IF(ISBLANK(laps_times[[#This Row],[59]]),"DNF",CONCATENATE(RANK(rounds_cum_time[[#This Row],[59]],rounds_cum_time[59],1),"."))</f>
        <v>97.</v>
      </c>
      <c r="BQ101" s="11" t="str">
        <f>IF(ISBLANK(laps_times[[#This Row],[60]]),"DNF",CONCATENATE(RANK(rounds_cum_time[[#This Row],[60]],rounds_cum_time[60],1),"."))</f>
        <v>97.</v>
      </c>
      <c r="BR101" s="11" t="str">
        <f>IF(ISBLANK(laps_times[[#This Row],[61]]),"DNF",CONCATENATE(RANK(rounds_cum_time[[#This Row],[61]],rounds_cum_time[61],1),"."))</f>
        <v>96.</v>
      </c>
      <c r="BS101" s="11" t="str">
        <f>IF(ISBLANK(laps_times[[#This Row],[62]]),"DNF",CONCATENATE(RANK(rounds_cum_time[[#This Row],[62]],rounds_cum_time[62],1),"."))</f>
        <v>96.</v>
      </c>
      <c r="BT101" s="11" t="str">
        <f>IF(ISBLANK(laps_times[[#This Row],[63]]),"DNF",CONCATENATE(RANK(rounds_cum_time[[#This Row],[63]],rounds_cum_time[63],1),"."))</f>
        <v>96.</v>
      </c>
    </row>
    <row r="102" spans="2:72" x14ac:dyDescent="0.2">
      <c r="B102" s="5">
        <v>97</v>
      </c>
      <c r="C102" s="20">
        <v>64</v>
      </c>
      <c r="D102" s="1" t="s">
        <v>173</v>
      </c>
      <c r="E102" s="3">
        <v>1962</v>
      </c>
      <c r="F102" s="3" t="s">
        <v>46</v>
      </c>
      <c r="G102" s="3">
        <v>7</v>
      </c>
      <c r="I102" s="7">
        <v>0.20049594907407409</v>
      </c>
      <c r="J102" s="11" t="str">
        <f>IF(ISBLANK(laps_times[[#This Row],[1]]),"DNF",CONCATENATE(RANK(rounds_cum_time[[#This Row],[1]],rounds_cum_time[1],1),"."))</f>
        <v>75.</v>
      </c>
      <c r="K102" s="11" t="str">
        <f>IF(ISBLANK(laps_times[[#This Row],[2]]),"DNF",CONCATENATE(RANK(rounds_cum_time[[#This Row],[2]],rounds_cum_time[2],1),"."))</f>
        <v>84.</v>
      </c>
      <c r="L102" s="11" t="str">
        <f>IF(ISBLANK(laps_times[[#This Row],[3]]),"DNF",CONCATENATE(RANK(rounds_cum_time[[#This Row],[3]],rounds_cum_time[3],1),"."))</f>
        <v>92.</v>
      </c>
      <c r="M102" s="11" t="str">
        <f>IF(ISBLANK(laps_times[[#This Row],[4]]),"DNF",CONCATENATE(RANK(rounds_cum_time[[#This Row],[4]],rounds_cum_time[4],1),"."))</f>
        <v>93.</v>
      </c>
      <c r="N102" s="11" t="str">
        <f>IF(ISBLANK(laps_times[[#This Row],[5]]),"DNF",CONCATENATE(RANK(rounds_cum_time[[#This Row],[5]],rounds_cum_time[5],1),"."))</f>
        <v>93.</v>
      </c>
      <c r="O102" s="11" t="str">
        <f>IF(ISBLANK(laps_times[[#This Row],[6]]),"DNF",CONCATENATE(RANK(rounds_cum_time[[#This Row],[6]],rounds_cum_time[6],1),"."))</f>
        <v>94.</v>
      </c>
      <c r="P102" s="11" t="str">
        <f>IF(ISBLANK(laps_times[[#This Row],[7]]),"DNF",CONCATENATE(RANK(rounds_cum_time[[#This Row],[7]],rounds_cum_time[7],1),"."))</f>
        <v>94.</v>
      </c>
      <c r="Q102" s="11" t="str">
        <f>IF(ISBLANK(laps_times[[#This Row],[8]]),"DNF",CONCATENATE(RANK(rounds_cum_time[[#This Row],[8]],rounds_cum_time[8],1),"."))</f>
        <v>94.</v>
      </c>
      <c r="R102" s="11" t="str">
        <f>IF(ISBLANK(laps_times[[#This Row],[9]]),"DNF",CONCATENATE(RANK(rounds_cum_time[[#This Row],[9]],rounds_cum_time[9],1),"."))</f>
        <v>95.</v>
      </c>
      <c r="S102" s="11" t="str">
        <f>IF(ISBLANK(laps_times[[#This Row],[10]]),"DNF",CONCATENATE(RANK(rounds_cum_time[[#This Row],[10]],rounds_cum_time[10],1),"."))</f>
        <v>95.</v>
      </c>
      <c r="T102" s="11" t="str">
        <f>IF(ISBLANK(laps_times[[#This Row],[11]]),"DNF",CONCATENATE(RANK(rounds_cum_time[[#This Row],[11]],rounds_cum_time[11],1),"."))</f>
        <v>95.</v>
      </c>
      <c r="U102" s="11" t="str">
        <f>IF(ISBLANK(laps_times[[#This Row],[12]]),"DNF",CONCATENATE(RANK(rounds_cum_time[[#This Row],[12]],rounds_cum_time[12],1),"."))</f>
        <v>95.</v>
      </c>
      <c r="V102" s="11" t="str">
        <f>IF(ISBLANK(laps_times[[#This Row],[13]]),"DNF",CONCATENATE(RANK(rounds_cum_time[[#This Row],[13]],rounds_cum_time[13],1),"."))</f>
        <v>95.</v>
      </c>
      <c r="W102" s="11" t="str">
        <f>IF(ISBLANK(laps_times[[#This Row],[14]]),"DNF",CONCATENATE(RANK(rounds_cum_time[[#This Row],[14]],rounds_cum_time[14],1),"."))</f>
        <v>95.</v>
      </c>
      <c r="X102" s="11" t="str">
        <f>IF(ISBLANK(laps_times[[#This Row],[15]]),"DNF",CONCATENATE(RANK(rounds_cum_time[[#This Row],[15]],rounds_cum_time[15],1),"."))</f>
        <v>95.</v>
      </c>
      <c r="Y102" s="11" t="str">
        <f>IF(ISBLANK(laps_times[[#This Row],[16]]),"DNF",CONCATENATE(RANK(rounds_cum_time[[#This Row],[16]],rounds_cum_time[16],1),"."))</f>
        <v>95.</v>
      </c>
      <c r="Z102" s="11" t="str">
        <f>IF(ISBLANK(laps_times[[#This Row],[17]]),"DNF",CONCATENATE(RANK(rounds_cum_time[[#This Row],[17]],rounds_cum_time[17],1),"."))</f>
        <v>95.</v>
      </c>
      <c r="AA102" s="11" t="str">
        <f>IF(ISBLANK(laps_times[[#This Row],[18]]),"DNF",CONCATENATE(RANK(rounds_cum_time[[#This Row],[18]],rounds_cum_time[18],1),"."))</f>
        <v>96.</v>
      </c>
      <c r="AB102" s="11" t="str">
        <f>IF(ISBLANK(laps_times[[#This Row],[19]]),"DNF",CONCATENATE(RANK(rounds_cum_time[[#This Row],[19]],rounds_cum_time[19],1),"."))</f>
        <v>102.</v>
      </c>
      <c r="AC102" s="11" t="str">
        <f>IF(ISBLANK(laps_times[[#This Row],[20]]),"DNF",CONCATENATE(RANK(rounds_cum_time[[#This Row],[20]],rounds_cum_time[20],1),"."))</f>
        <v>102.</v>
      </c>
      <c r="AD102" s="11" t="str">
        <f>IF(ISBLANK(laps_times[[#This Row],[21]]),"DNF",CONCATENATE(RANK(rounds_cum_time[[#This Row],[21]],rounds_cum_time[21],1),"."))</f>
        <v>102.</v>
      </c>
      <c r="AE102" s="11" t="str">
        <f>IF(ISBLANK(laps_times[[#This Row],[22]]),"DNF",CONCATENATE(RANK(rounds_cum_time[[#This Row],[22]],rounds_cum_time[22],1),"."))</f>
        <v>102.</v>
      </c>
      <c r="AF102" s="11" t="str">
        <f>IF(ISBLANK(laps_times[[#This Row],[23]]),"DNF",CONCATENATE(RANK(rounds_cum_time[[#This Row],[23]],rounds_cum_time[23],1),"."))</f>
        <v>102.</v>
      </c>
      <c r="AG102" s="11" t="str">
        <f>IF(ISBLANK(laps_times[[#This Row],[24]]),"DNF",CONCATENATE(RANK(rounds_cum_time[[#This Row],[24]],rounds_cum_time[24],1),"."))</f>
        <v>102.</v>
      </c>
      <c r="AH102" s="11" t="str">
        <f>IF(ISBLANK(laps_times[[#This Row],[25]]),"DNF",CONCATENATE(RANK(rounds_cum_time[[#This Row],[25]],rounds_cum_time[25],1),"."))</f>
        <v>104.</v>
      </c>
      <c r="AI102" s="11" t="str">
        <f>IF(ISBLANK(laps_times[[#This Row],[26]]),"DNF",CONCATENATE(RANK(rounds_cum_time[[#This Row],[26]],rounds_cum_time[26],1),"."))</f>
        <v>104.</v>
      </c>
      <c r="AJ102" s="11" t="str">
        <f>IF(ISBLANK(laps_times[[#This Row],[27]]),"DNF",CONCATENATE(RANK(rounds_cum_time[[#This Row],[27]],rounds_cum_time[27],1),"."))</f>
        <v>104.</v>
      </c>
      <c r="AK102" s="11" t="str">
        <f>IF(ISBLANK(laps_times[[#This Row],[28]]),"DNF",CONCATENATE(RANK(rounds_cum_time[[#This Row],[28]],rounds_cum_time[28],1),"."))</f>
        <v>104.</v>
      </c>
      <c r="AL102" s="11" t="str">
        <f>IF(ISBLANK(laps_times[[#This Row],[29]]),"DNF",CONCATENATE(RANK(rounds_cum_time[[#This Row],[29]],rounds_cum_time[29],1),"."))</f>
        <v>103.</v>
      </c>
      <c r="AM102" s="11" t="str">
        <f>IF(ISBLANK(laps_times[[#This Row],[30]]),"DNF",CONCATENATE(RANK(rounds_cum_time[[#This Row],[30]],rounds_cum_time[30],1),"."))</f>
        <v>103.</v>
      </c>
      <c r="AN102" s="11" t="str">
        <f>IF(ISBLANK(laps_times[[#This Row],[31]]),"DNF",CONCATENATE(RANK(rounds_cum_time[[#This Row],[31]],rounds_cum_time[31],1),"."))</f>
        <v>103.</v>
      </c>
      <c r="AO102" s="11" t="str">
        <f>IF(ISBLANK(laps_times[[#This Row],[32]]),"DNF",CONCATENATE(RANK(rounds_cum_time[[#This Row],[32]],rounds_cum_time[32],1),"."))</f>
        <v>103.</v>
      </c>
      <c r="AP102" s="11" t="str">
        <f>IF(ISBLANK(laps_times[[#This Row],[33]]),"DNF",CONCATENATE(RANK(rounds_cum_time[[#This Row],[33]],rounds_cum_time[33],1),"."))</f>
        <v>103.</v>
      </c>
      <c r="AQ102" s="11" t="str">
        <f>IF(ISBLANK(laps_times[[#This Row],[34]]),"DNF",CONCATENATE(RANK(rounds_cum_time[[#This Row],[34]],rounds_cum_time[34],1),"."))</f>
        <v>103.</v>
      </c>
      <c r="AR102" s="11" t="str">
        <f>IF(ISBLANK(laps_times[[#This Row],[35]]),"DNF",CONCATENATE(RANK(rounds_cum_time[[#This Row],[35]],rounds_cum_time[35],1),"."))</f>
        <v>103.</v>
      </c>
      <c r="AS102" s="11" t="str">
        <f>IF(ISBLANK(laps_times[[#This Row],[36]]),"DNF",CONCATENATE(RANK(rounds_cum_time[[#This Row],[36]],rounds_cum_time[36],1),"."))</f>
        <v>103.</v>
      </c>
      <c r="AT102" s="11" t="str">
        <f>IF(ISBLANK(laps_times[[#This Row],[37]]),"DNF",CONCATENATE(RANK(rounds_cum_time[[#This Row],[37]],rounds_cum_time[37],1),"."))</f>
        <v>103.</v>
      </c>
      <c r="AU102" s="11" t="str">
        <f>IF(ISBLANK(laps_times[[#This Row],[38]]),"DNF",CONCATENATE(RANK(rounds_cum_time[[#This Row],[38]],rounds_cum_time[38],1),"."))</f>
        <v>103.</v>
      </c>
      <c r="AV102" s="11" t="str">
        <f>IF(ISBLANK(laps_times[[#This Row],[39]]),"DNF",CONCATENATE(RANK(rounds_cum_time[[#This Row],[39]],rounds_cum_time[39],1),"."))</f>
        <v>103.</v>
      </c>
      <c r="AW102" s="11" t="str">
        <f>IF(ISBLANK(laps_times[[#This Row],[40]]),"DNF",CONCATENATE(RANK(rounds_cum_time[[#This Row],[40]],rounds_cum_time[40],1),"."))</f>
        <v>103.</v>
      </c>
      <c r="AX102" s="11" t="str">
        <f>IF(ISBLANK(laps_times[[#This Row],[41]]),"DNF",CONCATENATE(RANK(rounds_cum_time[[#This Row],[41]],rounds_cum_time[41],1),"."))</f>
        <v>101.</v>
      </c>
      <c r="AY102" s="11" t="str">
        <f>IF(ISBLANK(laps_times[[#This Row],[42]]),"DNF",CONCATENATE(RANK(rounds_cum_time[[#This Row],[42]],rounds_cum_time[42],1),"."))</f>
        <v>101.</v>
      </c>
      <c r="AZ102" s="11" t="str">
        <f>IF(ISBLANK(laps_times[[#This Row],[43]]),"DNF",CONCATENATE(RANK(rounds_cum_time[[#This Row],[43]],rounds_cum_time[43],1),"."))</f>
        <v>101.</v>
      </c>
      <c r="BA102" s="11" t="str">
        <f>IF(ISBLANK(laps_times[[#This Row],[44]]),"DNF",CONCATENATE(RANK(rounds_cum_time[[#This Row],[44]],rounds_cum_time[44],1),"."))</f>
        <v>100.</v>
      </c>
      <c r="BB102" s="11" t="str">
        <f>IF(ISBLANK(laps_times[[#This Row],[45]]),"DNF",CONCATENATE(RANK(rounds_cum_time[[#This Row],[45]],rounds_cum_time[45],1),"."))</f>
        <v>101.</v>
      </c>
      <c r="BC102" s="11" t="str">
        <f>IF(ISBLANK(laps_times[[#This Row],[46]]),"DNF",CONCATENATE(RANK(rounds_cum_time[[#This Row],[46]],rounds_cum_time[46],1),"."))</f>
        <v>100.</v>
      </c>
      <c r="BD102" s="11" t="str">
        <f>IF(ISBLANK(laps_times[[#This Row],[47]]),"DNF",CONCATENATE(RANK(rounds_cum_time[[#This Row],[47]],rounds_cum_time[47],1),"."))</f>
        <v>99.</v>
      </c>
      <c r="BE102" s="11" t="str">
        <f>IF(ISBLANK(laps_times[[#This Row],[48]]),"DNF",CONCATENATE(RANK(rounds_cum_time[[#This Row],[48]],rounds_cum_time[48],1),"."))</f>
        <v>99.</v>
      </c>
      <c r="BF102" s="11" t="str">
        <f>IF(ISBLANK(laps_times[[#This Row],[49]]),"DNF",CONCATENATE(RANK(rounds_cum_time[[#This Row],[49]],rounds_cum_time[49],1),"."))</f>
        <v>99.</v>
      </c>
      <c r="BG102" s="11" t="str">
        <f>IF(ISBLANK(laps_times[[#This Row],[50]]),"DNF",CONCATENATE(RANK(rounds_cum_time[[#This Row],[50]],rounds_cum_time[50],1),"."))</f>
        <v>100.</v>
      </c>
      <c r="BH102" s="11" t="str">
        <f>IF(ISBLANK(laps_times[[#This Row],[51]]),"DNF",CONCATENATE(RANK(rounds_cum_time[[#This Row],[51]],rounds_cum_time[51],1),"."))</f>
        <v>100.</v>
      </c>
      <c r="BI102" s="11" t="str">
        <f>IF(ISBLANK(laps_times[[#This Row],[52]]),"DNF",CONCATENATE(RANK(rounds_cum_time[[#This Row],[52]],rounds_cum_time[52],1),"."))</f>
        <v>100.</v>
      </c>
      <c r="BJ102" s="11" t="str">
        <f>IF(ISBLANK(laps_times[[#This Row],[53]]),"DNF",CONCATENATE(RANK(rounds_cum_time[[#This Row],[53]],rounds_cum_time[53],1),"."))</f>
        <v>100.</v>
      </c>
      <c r="BK102" s="11" t="str">
        <f>IF(ISBLANK(laps_times[[#This Row],[54]]),"DNF",CONCATENATE(RANK(rounds_cum_time[[#This Row],[54]],rounds_cum_time[54],1),"."))</f>
        <v>100.</v>
      </c>
      <c r="BL102" s="11" t="str">
        <f>IF(ISBLANK(laps_times[[#This Row],[55]]),"DNF",CONCATENATE(RANK(rounds_cum_time[[#This Row],[55]],rounds_cum_time[55],1),"."))</f>
        <v>100.</v>
      </c>
      <c r="BM102" s="11" t="str">
        <f>IF(ISBLANK(laps_times[[#This Row],[56]]),"DNF",CONCATENATE(RANK(rounds_cum_time[[#This Row],[56]],rounds_cum_time[56],1),"."))</f>
        <v>99.</v>
      </c>
      <c r="BN102" s="11" t="str">
        <f>IF(ISBLANK(laps_times[[#This Row],[57]]),"DNF",CONCATENATE(RANK(rounds_cum_time[[#This Row],[57]],rounds_cum_time[57],1),"."))</f>
        <v>99.</v>
      </c>
      <c r="BO102" s="11" t="str">
        <f>IF(ISBLANK(laps_times[[#This Row],[58]]),"DNF",CONCATENATE(RANK(rounds_cum_time[[#This Row],[58]],rounds_cum_time[58],1),"."))</f>
        <v>98.</v>
      </c>
      <c r="BP102" s="11" t="str">
        <f>IF(ISBLANK(laps_times[[#This Row],[59]]),"DNF",CONCATENATE(RANK(rounds_cum_time[[#This Row],[59]],rounds_cum_time[59],1),"."))</f>
        <v>98.</v>
      </c>
      <c r="BQ102" s="11" t="str">
        <f>IF(ISBLANK(laps_times[[#This Row],[60]]),"DNF",CONCATENATE(RANK(rounds_cum_time[[#This Row],[60]],rounds_cum_time[60],1),"."))</f>
        <v>98.</v>
      </c>
      <c r="BR102" s="11" t="str">
        <f>IF(ISBLANK(laps_times[[#This Row],[61]]),"DNF",CONCATENATE(RANK(rounds_cum_time[[#This Row],[61]],rounds_cum_time[61],1),"."))</f>
        <v>97.</v>
      </c>
      <c r="BS102" s="11" t="str">
        <f>IF(ISBLANK(laps_times[[#This Row],[62]]),"DNF",CONCATENATE(RANK(rounds_cum_time[[#This Row],[62]],rounds_cum_time[62],1),"."))</f>
        <v>97.</v>
      </c>
      <c r="BT102" s="11" t="str">
        <f>IF(ISBLANK(laps_times[[#This Row],[63]]),"DNF",CONCATENATE(RANK(rounds_cum_time[[#This Row],[63]],rounds_cum_time[63],1),"."))</f>
        <v>97.</v>
      </c>
    </row>
    <row r="103" spans="2:72" x14ac:dyDescent="0.2">
      <c r="B103" s="5">
        <v>98</v>
      </c>
      <c r="C103" s="20">
        <v>102</v>
      </c>
      <c r="D103" s="1" t="s">
        <v>174</v>
      </c>
      <c r="E103" s="3">
        <v>1978</v>
      </c>
      <c r="F103" s="3" t="s">
        <v>46</v>
      </c>
      <c r="G103" s="3">
        <v>8</v>
      </c>
      <c r="H103" s="1" t="s">
        <v>115</v>
      </c>
      <c r="I103" s="7">
        <v>0.20375462962962962</v>
      </c>
      <c r="J103" s="11" t="str">
        <f>IF(ISBLANK(laps_times[[#This Row],[1]]),"DNF",CONCATENATE(RANK(rounds_cum_time[[#This Row],[1]],rounds_cum_time[1],1),"."))</f>
        <v>94.</v>
      </c>
      <c r="K103" s="11" t="str">
        <f>IF(ISBLANK(laps_times[[#This Row],[2]]),"DNF",CONCATENATE(RANK(rounds_cum_time[[#This Row],[2]],rounds_cum_time[2],1),"."))</f>
        <v>94.</v>
      </c>
      <c r="L103" s="11" t="str">
        <f>IF(ISBLANK(laps_times[[#This Row],[3]]),"DNF",CONCATENATE(RANK(rounds_cum_time[[#This Row],[3]],rounds_cum_time[3],1),"."))</f>
        <v>94.</v>
      </c>
      <c r="M103" s="11" t="str">
        <f>IF(ISBLANK(laps_times[[#This Row],[4]]),"DNF",CONCATENATE(RANK(rounds_cum_time[[#This Row],[4]],rounds_cum_time[4],1),"."))</f>
        <v>94.</v>
      </c>
      <c r="N103" s="11" t="str">
        <f>IF(ISBLANK(laps_times[[#This Row],[5]]),"DNF",CONCATENATE(RANK(rounds_cum_time[[#This Row],[5]],rounds_cum_time[5],1),"."))</f>
        <v>95.</v>
      </c>
      <c r="O103" s="11" t="str">
        <f>IF(ISBLANK(laps_times[[#This Row],[6]]),"DNF",CONCATENATE(RANK(rounds_cum_time[[#This Row],[6]],rounds_cum_time[6],1),"."))</f>
        <v>95.</v>
      </c>
      <c r="P103" s="11" t="str">
        <f>IF(ISBLANK(laps_times[[#This Row],[7]]),"DNF",CONCATENATE(RANK(rounds_cum_time[[#This Row],[7]],rounds_cum_time[7],1),"."))</f>
        <v>96.</v>
      </c>
      <c r="Q103" s="11" t="str">
        <f>IF(ISBLANK(laps_times[[#This Row],[8]]),"DNF",CONCATENATE(RANK(rounds_cum_time[[#This Row],[8]],rounds_cum_time[8],1),"."))</f>
        <v>96.</v>
      </c>
      <c r="R103" s="11" t="str">
        <f>IF(ISBLANK(laps_times[[#This Row],[9]]),"DNF",CONCATENATE(RANK(rounds_cum_time[[#This Row],[9]],rounds_cum_time[9],1),"."))</f>
        <v>96.</v>
      </c>
      <c r="S103" s="11" t="str">
        <f>IF(ISBLANK(laps_times[[#This Row],[10]]),"DNF",CONCATENATE(RANK(rounds_cum_time[[#This Row],[10]],rounds_cum_time[10],1),"."))</f>
        <v>96.</v>
      </c>
      <c r="T103" s="11" t="str">
        <f>IF(ISBLANK(laps_times[[#This Row],[11]]),"DNF",CONCATENATE(RANK(rounds_cum_time[[#This Row],[11]],rounds_cum_time[11],1),"."))</f>
        <v>96.</v>
      </c>
      <c r="U103" s="11" t="str">
        <f>IF(ISBLANK(laps_times[[#This Row],[12]]),"DNF",CONCATENATE(RANK(rounds_cum_time[[#This Row],[12]],rounds_cum_time[12],1),"."))</f>
        <v>96.</v>
      </c>
      <c r="V103" s="11" t="str">
        <f>IF(ISBLANK(laps_times[[#This Row],[13]]),"DNF",CONCATENATE(RANK(rounds_cum_time[[#This Row],[13]],rounds_cum_time[13],1),"."))</f>
        <v>96.</v>
      </c>
      <c r="W103" s="11" t="str">
        <f>IF(ISBLANK(laps_times[[#This Row],[14]]),"DNF",CONCATENATE(RANK(rounds_cum_time[[#This Row],[14]],rounds_cum_time[14],1),"."))</f>
        <v>97.</v>
      </c>
      <c r="X103" s="11" t="str">
        <f>IF(ISBLANK(laps_times[[#This Row],[15]]),"DNF",CONCATENATE(RANK(rounds_cum_time[[#This Row],[15]],rounds_cum_time[15],1),"."))</f>
        <v>97.</v>
      </c>
      <c r="Y103" s="11" t="str">
        <f>IF(ISBLANK(laps_times[[#This Row],[16]]),"DNF",CONCATENATE(RANK(rounds_cum_time[[#This Row],[16]],rounds_cum_time[16],1),"."))</f>
        <v>97.</v>
      </c>
      <c r="Z103" s="11" t="str">
        <f>IF(ISBLANK(laps_times[[#This Row],[17]]),"DNF",CONCATENATE(RANK(rounds_cum_time[[#This Row],[17]],rounds_cum_time[17],1),"."))</f>
        <v>97.</v>
      </c>
      <c r="AA103" s="11" t="str">
        <f>IF(ISBLANK(laps_times[[#This Row],[18]]),"DNF",CONCATENATE(RANK(rounds_cum_time[[#This Row],[18]],rounds_cum_time[18],1),"."))</f>
        <v>98.</v>
      </c>
      <c r="AB103" s="11" t="str">
        <f>IF(ISBLANK(laps_times[[#This Row],[19]]),"DNF",CONCATENATE(RANK(rounds_cum_time[[#This Row],[19]],rounds_cum_time[19],1),"."))</f>
        <v>99.</v>
      </c>
      <c r="AC103" s="11" t="str">
        <f>IF(ISBLANK(laps_times[[#This Row],[20]]),"DNF",CONCATENATE(RANK(rounds_cum_time[[#This Row],[20]],rounds_cum_time[20],1),"."))</f>
        <v>99.</v>
      </c>
      <c r="AD103" s="11" t="str">
        <f>IF(ISBLANK(laps_times[[#This Row],[21]]),"DNF",CONCATENATE(RANK(rounds_cum_time[[#This Row],[21]],rounds_cum_time[21],1),"."))</f>
        <v>99.</v>
      </c>
      <c r="AE103" s="11" t="str">
        <f>IF(ISBLANK(laps_times[[#This Row],[22]]),"DNF",CONCATENATE(RANK(rounds_cum_time[[#This Row],[22]],rounds_cum_time[22],1),"."))</f>
        <v>100.</v>
      </c>
      <c r="AF103" s="11" t="str">
        <f>IF(ISBLANK(laps_times[[#This Row],[23]]),"DNF",CONCATENATE(RANK(rounds_cum_time[[#This Row],[23]],rounds_cum_time[23],1),"."))</f>
        <v>100.</v>
      </c>
      <c r="AG103" s="11" t="str">
        <f>IF(ISBLANK(laps_times[[#This Row],[24]]),"DNF",CONCATENATE(RANK(rounds_cum_time[[#This Row],[24]],rounds_cum_time[24],1),"."))</f>
        <v>100.</v>
      </c>
      <c r="AH103" s="11" t="str">
        <f>IF(ISBLANK(laps_times[[#This Row],[25]]),"DNF",CONCATENATE(RANK(rounds_cum_time[[#This Row],[25]],rounds_cum_time[25],1),"."))</f>
        <v>101.</v>
      </c>
      <c r="AI103" s="11" t="str">
        <f>IF(ISBLANK(laps_times[[#This Row],[26]]),"DNF",CONCATENATE(RANK(rounds_cum_time[[#This Row],[26]],rounds_cum_time[26],1),"."))</f>
        <v>101.</v>
      </c>
      <c r="AJ103" s="11" t="str">
        <f>IF(ISBLANK(laps_times[[#This Row],[27]]),"DNF",CONCATENATE(RANK(rounds_cum_time[[#This Row],[27]],rounds_cum_time[27],1),"."))</f>
        <v>101.</v>
      </c>
      <c r="AK103" s="11" t="str">
        <f>IF(ISBLANK(laps_times[[#This Row],[28]]),"DNF",CONCATENATE(RANK(rounds_cum_time[[#This Row],[28]],rounds_cum_time[28],1),"."))</f>
        <v>102.</v>
      </c>
      <c r="AL103" s="11" t="str">
        <f>IF(ISBLANK(laps_times[[#This Row],[29]]),"DNF",CONCATENATE(RANK(rounds_cum_time[[#This Row],[29]],rounds_cum_time[29],1),"."))</f>
        <v>102.</v>
      </c>
      <c r="AM103" s="11" t="str">
        <f>IF(ISBLANK(laps_times[[#This Row],[30]]),"DNF",CONCATENATE(RANK(rounds_cum_time[[#This Row],[30]],rounds_cum_time[30],1),"."))</f>
        <v>101.</v>
      </c>
      <c r="AN103" s="11" t="str">
        <f>IF(ISBLANK(laps_times[[#This Row],[31]]),"DNF",CONCATENATE(RANK(rounds_cum_time[[#This Row],[31]],rounds_cum_time[31],1),"."))</f>
        <v>102.</v>
      </c>
      <c r="AO103" s="11" t="str">
        <f>IF(ISBLANK(laps_times[[#This Row],[32]]),"DNF",CONCATENATE(RANK(rounds_cum_time[[#This Row],[32]],rounds_cum_time[32],1),"."))</f>
        <v>102.</v>
      </c>
      <c r="AP103" s="11" t="str">
        <f>IF(ISBLANK(laps_times[[#This Row],[33]]),"DNF",CONCATENATE(RANK(rounds_cum_time[[#This Row],[33]],rounds_cum_time[33],1),"."))</f>
        <v>102.</v>
      </c>
      <c r="AQ103" s="11" t="str">
        <f>IF(ISBLANK(laps_times[[#This Row],[34]]),"DNF",CONCATENATE(RANK(rounds_cum_time[[#This Row],[34]],rounds_cum_time[34],1),"."))</f>
        <v>102.</v>
      </c>
      <c r="AR103" s="11" t="str">
        <f>IF(ISBLANK(laps_times[[#This Row],[35]]),"DNF",CONCATENATE(RANK(rounds_cum_time[[#This Row],[35]],rounds_cum_time[35],1),"."))</f>
        <v>102.</v>
      </c>
      <c r="AS103" s="11" t="str">
        <f>IF(ISBLANK(laps_times[[#This Row],[36]]),"DNF",CONCATENATE(RANK(rounds_cum_time[[#This Row],[36]],rounds_cum_time[36],1),"."))</f>
        <v>102.</v>
      </c>
      <c r="AT103" s="11" t="str">
        <f>IF(ISBLANK(laps_times[[#This Row],[37]]),"DNF",CONCATENATE(RANK(rounds_cum_time[[#This Row],[37]],rounds_cum_time[37],1),"."))</f>
        <v>102.</v>
      </c>
      <c r="AU103" s="11" t="str">
        <f>IF(ISBLANK(laps_times[[#This Row],[38]]),"DNF",CONCATENATE(RANK(rounds_cum_time[[#This Row],[38]],rounds_cum_time[38],1),"."))</f>
        <v>102.</v>
      </c>
      <c r="AV103" s="11" t="str">
        <f>IF(ISBLANK(laps_times[[#This Row],[39]]),"DNF",CONCATENATE(RANK(rounds_cum_time[[#This Row],[39]],rounds_cum_time[39],1),"."))</f>
        <v>102.</v>
      </c>
      <c r="AW103" s="11" t="str">
        <f>IF(ISBLANK(laps_times[[#This Row],[40]]),"DNF",CONCATENATE(RANK(rounds_cum_time[[#This Row],[40]],rounds_cum_time[40],1),"."))</f>
        <v>102.</v>
      </c>
      <c r="AX103" s="11" t="str">
        <f>IF(ISBLANK(laps_times[[#This Row],[41]]),"DNF",CONCATENATE(RANK(rounds_cum_time[[#This Row],[41]],rounds_cum_time[41],1),"."))</f>
        <v>100.</v>
      </c>
      <c r="AY103" s="11" t="str">
        <f>IF(ISBLANK(laps_times[[#This Row],[42]]),"DNF",CONCATENATE(RANK(rounds_cum_time[[#This Row],[42]],rounds_cum_time[42],1),"."))</f>
        <v>100.</v>
      </c>
      <c r="AZ103" s="11" t="str">
        <f>IF(ISBLANK(laps_times[[#This Row],[43]]),"DNF",CONCATENATE(RANK(rounds_cum_time[[#This Row],[43]],rounds_cum_time[43],1),"."))</f>
        <v>100.</v>
      </c>
      <c r="BA103" s="11" t="str">
        <f>IF(ISBLANK(laps_times[[#This Row],[44]]),"DNF",CONCATENATE(RANK(rounds_cum_time[[#This Row],[44]],rounds_cum_time[44],1),"."))</f>
        <v>101.</v>
      </c>
      <c r="BB103" s="11" t="str">
        <f>IF(ISBLANK(laps_times[[#This Row],[45]]),"DNF",CONCATENATE(RANK(rounds_cum_time[[#This Row],[45]],rounds_cum_time[45],1),"."))</f>
        <v>100.</v>
      </c>
      <c r="BC103" s="11" t="str">
        <f>IF(ISBLANK(laps_times[[#This Row],[46]]),"DNF",CONCATENATE(RANK(rounds_cum_time[[#This Row],[46]],rounds_cum_time[46],1),"."))</f>
        <v>99.</v>
      </c>
      <c r="BD103" s="11" t="str">
        <f>IF(ISBLANK(laps_times[[#This Row],[47]]),"DNF",CONCATENATE(RANK(rounds_cum_time[[#This Row],[47]],rounds_cum_time[47],1),"."))</f>
        <v>100.</v>
      </c>
      <c r="BE103" s="11" t="str">
        <f>IF(ISBLANK(laps_times[[#This Row],[48]]),"DNF",CONCATENATE(RANK(rounds_cum_time[[#This Row],[48]],rounds_cum_time[48],1),"."))</f>
        <v>100.</v>
      </c>
      <c r="BF103" s="11" t="str">
        <f>IF(ISBLANK(laps_times[[#This Row],[49]]),"DNF",CONCATENATE(RANK(rounds_cum_time[[#This Row],[49]],rounds_cum_time[49],1),"."))</f>
        <v>100.</v>
      </c>
      <c r="BG103" s="11" t="str">
        <f>IF(ISBLANK(laps_times[[#This Row],[50]]),"DNF",CONCATENATE(RANK(rounds_cum_time[[#This Row],[50]],rounds_cum_time[50],1),"."))</f>
        <v>99.</v>
      </c>
      <c r="BH103" s="11" t="str">
        <f>IF(ISBLANK(laps_times[[#This Row],[51]]),"DNF",CONCATENATE(RANK(rounds_cum_time[[#This Row],[51]],rounds_cum_time[51],1),"."))</f>
        <v>99.</v>
      </c>
      <c r="BI103" s="11" t="str">
        <f>IF(ISBLANK(laps_times[[#This Row],[52]]),"DNF",CONCATENATE(RANK(rounds_cum_time[[#This Row],[52]],rounds_cum_time[52],1),"."))</f>
        <v>99.</v>
      </c>
      <c r="BJ103" s="11" t="str">
        <f>IF(ISBLANK(laps_times[[#This Row],[53]]),"DNF",CONCATENATE(RANK(rounds_cum_time[[#This Row],[53]],rounds_cum_time[53],1),"."))</f>
        <v>99.</v>
      </c>
      <c r="BK103" s="11" t="str">
        <f>IF(ISBLANK(laps_times[[#This Row],[54]]),"DNF",CONCATENATE(RANK(rounds_cum_time[[#This Row],[54]],rounds_cum_time[54],1),"."))</f>
        <v>99.</v>
      </c>
      <c r="BL103" s="11" t="str">
        <f>IF(ISBLANK(laps_times[[#This Row],[55]]),"DNF",CONCATENATE(RANK(rounds_cum_time[[#This Row],[55]],rounds_cum_time[55],1),"."))</f>
        <v>99.</v>
      </c>
      <c r="BM103" s="11" t="str">
        <f>IF(ISBLANK(laps_times[[#This Row],[56]]),"DNF",CONCATENATE(RANK(rounds_cum_time[[#This Row],[56]],rounds_cum_time[56],1),"."))</f>
        <v>100.</v>
      </c>
      <c r="BN103" s="11" t="str">
        <f>IF(ISBLANK(laps_times[[#This Row],[57]]),"DNF",CONCATENATE(RANK(rounds_cum_time[[#This Row],[57]],rounds_cum_time[57],1),"."))</f>
        <v>100.</v>
      </c>
      <c r="BO103" s="11" t="str">
        <f>IF(ISBLANK(laps_times[[#This Row],[58]]),"DNF",CONCATENATE(RANK(rounds_cum_time[[#This Row],[58]],rounds_cum_time[58],1),"."))</f>
        <v>100.</v>
      </c>
      <c r="BP103" s="11" t="str">
        <f>IF(ISBLANK(laps_times[[#This Row],[59]]),"DNF",CONCATENATE(RANK(rounds_cum_time[[#This Row],[59]],rounds_cum_time[59],1),"."))</f>
        <v>100.</v>
      </c>
      <c r="BQ103" s="11" t="str">
        <f>IF(ISBLANK(laps_times[[#This Row],[60]]),"DNF",CONCATENATE(RANK(rounds_cum_time[[#This Row],[60]],rounds_cum_time[60],1),"."))</f>
        <v>100.</v>
      </c>
      <c r="BR103" s="11" t="str">
        <f>IF(ISBLANK(laps_times[[#This Row],[61]]),"DNF",CONCATENATE(RANK(rounds_cum_time[[#This Row],[61]],rounds_cum_time[61],1),"."))</f>
        <v>99.</v>
      </c>
      <c r="BS103" s="11" t="str">
        <f>IF(ISBLANK(laps_times[[#This Row],[62]]),"DNF",CONCATENATE(RANK(rounds_cum_time[[#This Row],[62]],rounds_cum_time[62],1),"."))</f>
        <v>99.</v>
      </c>
      <c r="BT103" s="11" t="str">
        <f>IF(ISBLANK(laps_times[[#This Row],[63]]),"DNF",CONCATENATE(RANK(rounds_cum_time[[#This Row],[63]],rounds_cum_time[63],1),"."))</f>
        <v>98.</v>
      </c>
    </row>
    <row r="104" spans="2:72" x14ac:dyDescent="0.2">
      <c r="B104" s="5">
        <v>99</v>
      </c>
      <c r="C104" s="20">
        <v>111</v>
      </c>
      <c r="D104" s="1" t="s">
        <v>175</v>
      </c>
      <c r="E104" s="3">
        <v>1969</v>
      </c>
      <c r="F104" s="3" t="s">
        <v>1</v>
      </c>
      <c r="G104" s="3">
        <v>34</v>
      </c>
      <c r="H104" s="1" t="s">
        <v>176</v>
      </c>
      <c r="I104" s="7">
        <v>0.20402893518518517</v>
      </c>
      <c r="J104" s="11" t="str">
        <f>IF(ISBLANK(laps_times[[#This Row],[1]]),"DNF",CONCATENATE(RANK(rounds_cum_time[[#This Row],[1]],rounds_cum_time[1],1),"."))</f>
        <v>79.</v>
      </c>
      <c r="K104" s="11" t="str">
        <f>IF(ISBLANK(laps_times[[#This Row],[2]]),"DNF",CONCATENATE(RANK(rounds_cum_time[[#This Row],[2]],rounds_cum_time[2],1),"."))</f>
        <v>85.</v>
      </c>
      <c r="L104" s="11" t="str">
        <f>IF(ISBLANK(laps_times[[#This Row],[3]]),"DNF",CONCATENATE(RANK(rounds_cum_time[[#This Row],[3]],rounds_cum_time[3],1),"."))</f>
        <v>91.</v>
      </c>
      <c r="M104" s="11" t="str">
        <f>IF(ISBLANK(laps_times[[#This Row],[4]]),"DNF",CONCATENATE(RANK(rounds_cum_time[[#This Row],[4]],rounds_cum_time[4],1),"."))</f>
        <v>92.</v>
      </c>
      <c r="N104" s="11" t="str">
        <f>IF(ISBLANK(laps_times[[#This Row],[5]]),"DNF",CONCATENATE(RANK(rounds_cum_time[[#This Row],[5]],rounds_cum_time[5],1),"."))</f>
        <v>92.</v>
      </c>
      <c r="O104" s="11" t="str">
        <f>IF(ISBLANK(laps_times[[#This Row],[6]]),"DNF",CONCATENATE(RANK(rounds_cum_time[[#This Row],[6]],rounds_cum_time[6],1),"."))</f>
        <v>92.</v>
      </c>
      <c r="P104" s="11" t="str">
        <f>IF(ISBLANK(laps_times[[#This Row],[7]]),"DNF",CONCATENATE(RANK(rounds_cum_time[[#This Row],[7]],rounds_cum_time[7],1),"."))</f>
        <v>93.</v>
      </c>
      <c r="Q104" s="11" t="str">
        <f>IF(ISBLANK(laps_times[[#This Row],[8]]),"DNF",CONCATENATE(RANK(rounds_cum_time[[#This Row],[8]],rounds_cum_time[8],1),"."))</f>
        <v>93.</v>
      </c>
      <c r="R104" s="11" t="str">
        <f>IF(ISBLANK(laps_times[[#This Row],[9]]),"DNF",CONCATENATE(RANK(rounds_cum_time[[#This Row],[9]],rounds_cum_time[9],1),"."))</f>
        <v>93.</v>
      </c>
      <c r="S104" s="11" t="str">
        <f>IF(ISBLANK(laps_times[[#This Row],[10]]),"DNF",CONCATENATE(RANK(rounds_cum_time[[#This Row],[10]],rounds_cum_time[10],1),"."))</f>
        <v>93.</v>
      </c>
      <c r="T104" s="11" t="str">
        <f>IF(ISBLANK(laps_times[[#This Row],[11]]),"DNF",CONCATENATE(RANK(rounds_cum_time[[#This Row],[11]],rounds_cum_time[11],1),"."))</f>
        <v>93.</v>
      </c>
      <c r="U104" s="11" t="str">
        <f>IF(ISBLANK(laps_times[[#This Row],[12]]),"DNF",CONCATENATE(RANK(rounds_cum_time[[#This Row],[12]],rounds_cum_time[12],1),"."))</f>
        <v>93.</v>
      </c>
      <c r="V104" s="11" t="str">
        <f>IF(ISBLANK(laps_times[[#This Row],[13]]),"DNF",CONCATENATE(RANK(rounds_cum_time[[#This Row],[13]],rounds_cum_time[13],1),"."))</f>
        <v>93.</v>
      </c>
      <c r="W104" s="11" t="str">
        <f>IF(ISBLANK(laps_times[[#This Row],[14]]),"DNF",CONCATENATE(RANK(rounds_cum_time[[#This Row],[14]],rounds_cum_time[14],1),"."))</f>
        <v>93.</v>
      </c>
      <c r="X104" s="11" t="str">
        <f>IF(ISBLANK(laps_times[[#This Row],[15]]),"DNF",CONCATENATE(RANK(rounds_cum_time[[#This Row],[15]],rounds_cum_time[15],1),"."))</f>
        <v>94.</v>
      </c>
      <c r="Y104" s="11" t="str">
        <f>IF(ISBLANK(laps_times[[#This Row],[16]]),"DNF",CONCATENATE(RANK(rounds_cum_time[[#This Row],[16]],rounds_cum_time[16],1),"."))</f>
        <v>94.</v>
      </c>
      <c r="Z104" s="11" t="str">
        <f>IF(ISBLANK(laps_times[[#This Row],[17]]),"DNF",CONCATENATE(RANK(rounds_cum_time[[#This Row],[17]],rounds_cum_time[17],1),"."))</f>
        <v>94.</v>
      </c>
      <c r="AA104" s="11" t="str">
        <f>IF(ISBLANK(laps_times[[#This Row],[18]]),"DNF",CONCATENATE(RANK(rounds_cum_time[[#This Row],[18]],rounds_cum_time[18],1),"."))</f>
        <v>94.</v>
      </c>
      <c r="AB104" s="11" t="str">
        <f>IF(ISBLANK(laps_times[[#This Row],[19]]),"DNF",CONCATENATE(RANK(rounds_cum_time[[#This Row],[19]],rounds_cum_time[19],1),"."))</f>
        <v>94.</v>
      </c>
      <c r="AC104" s="11" t="str">
        <f>IF(ISBLANK(laps_times[[#This Row],[20]]),"DNF",CONCATENATE(RANK(rounds_cum_time[[#This Row],[20]],rounds_cum_time[20],1),"."))</f>
        <v>94.</v>
      </c>
      <c r="AD104" s="11" t="str">
        <f>IF(ISBLANK(laps_times[[#This Row],[21]]),"DNF",CONCATENATE(RANK(rounds_cum_time[[#This Row],[21]],rounds_cum_time[21],1),"."))</f>
        <v>94.</v>
      </c>
      <c r="AE104" s="11" t="str">
        <f>IF(ISBLANK(laps_times[[#This Row],[22]]),"DNF",CONCATENATE(RANK(rounds_cum_time[[#This Row],[22]],rounds_cum_time[22],1),"."))</f>
        <v>94.</v>
      </c>
      <c r="AF104" s="11" t="str">
        <f>IF(ISBLANK(laps_times[[#This Row],[23]]),"DNF",CONCATENATE(RANK(rounds_cum_time[[#This Row],[23]],rounds_cum_time[23],1),"."))</f>
        <v>94.</v>
      </c>
      <c r="AG104" s="11" t="str">
        <f>IF(ISBLANK(laps_times[[#This Row],[24]]),"DNF",CONCATENATE(RANK(rounds_cum_time[[#This Row],[24]],rounds_cum_time[24],1),"."))</f>
        <v>94.</v>
      </c>
      <c r="AH104" s="11" t="str">
        <f>IF(ISBLANK(laps_times[[#This Row],[25]]),"DNF",CONCATENATE(RANK(rounds_cum_time[[#This Row],[25]],rounds_cum_time[25],1),"."))</f>
        <v>95.</v>
      </c>
      <c r="AI104" s="11" t="str">
        <f>IF(ISBLANK(laps_times[[#This Row],[26]]),"DNF",CONCATENATE(RANK(rounds_cum_time[[#This Row],[26]],rounds_cum_time[26],1),"."))</f>
        <v>96.</v>
      </c>
      <c r="AJ104" s="11" t="str">
        <f>IF(ISBLANK(laps_times[[#This Row],[27]]),"DNF",CONCATENATE(RANK(rounds_cum_time[[#This Row],[27]],rounds_cum_time[27],1),"."))</f>
        <v>97.</v>
      </c>
      <c r="AK104" s="11" t="str">
        <f>IF(ISBLANK(laps_times[[#This Row],[28]]),"DNF",CONCATENATE(RANK(rounds_cum_time[[#This Row],[28]],rounds_cum_time[28],1),"."))</f>
        <v>98.</v>
      </c>
      <c r="AL104" s="11" t="str">
        <f>IF(ISBLANK(laps_times[[#This Row],[29]]),"DNF",CONCATENATE(RANK(rounds_cum_time[[#This Row],[29]],rounds_cum_time[29],1),"."))</f>
        <v>97.</v>
      </c>
      <c r="AM104" s="11" t="str">
        <f>IF(ISBLANK(laps_times[[#This Row],[30]]),"DNF",CONCATENATE(RANK(rounds_cum_time[[#This Row],[30]],rounds_cum_time[30],1),"."))</f>
        <v>97.</v>
      </c>
      <c r="AN104" s="11" t="str">
        <f>IF(ISBLANK(laps_times[[#This Row],[31]]),"DNF",CONCATENATE(RANK(rounds_cum_time[[#This Row],[31]],rounds_cum_time[31],1),"."))</f>
        <v>97.</v>
      </c>
      <c r="AO104" s="11" t="str">
        <f>IF(ISBLANK(laps_times[[#This Row],[32]]),"DNF",CONCATENATE(RANK(rounds_cum_time[[#This Row],[32]],rounds_cum_time[32],1),"."))</f>
        <v>97.</v>
      </c>
      <c r="AP104" s="11" t="str">
        <f>IF(ISBLANK(laps_times[[#This Row],[33]]),"DNF",CONCATENATE(RANK(rounds_cum_time[[#This Row],[33]],rounds_cum_time[33],1),"."))</f>
        <v>98.</v>
      </c>
      <c r="AQ104" s="11" t="str">
        <f>IF(ISBLANK(laps_times[[#This Row],[34]]),"DNF",CONCATENATE(RANK(rounds_cum_time[[#This Row],[34]],rounds_cum_time[34],1),"."))</f>
        <v>98.</v>
      </c>
      <c r="AR104" s="11" t="str">
        <f>IF(ISBLANK(laps_times[[#This Row],[35]]),"DNF",CONCATENATE(RANK(rounds_cum_time[[#This Row],[35]],rounds_cum_time[35],1),"."))</f>
        <v>98.</v>
      </c>
      <c r="AS104" s="11" t="str">
        <f>IF(ISBLANK(laps_times[[#This Row],[36]]),"DNF",CONCATENATE(RANK(rounds_cum_time[[#This Row],[36]],rounds_cum_time[36],1),"."))</f>
        <v>98.</v>
      </c>
      <c r="AT104" s="11" t="str">
        <f>IF(ISBLANK(laps_times[[#This Row],[37]]),"DNF",CONCATENATE(RANK(rounds_cum_time[[#This Row],[37]],rounds_cum_time[37],1),"."))</f>
        <v>99.</v>
      </c>
      <c r="AU104" s="11" t="str">
        <f>IF(ISBLANK(laps_times[[#This Row],[38]]),"DNF",CONCATENATE(RANK(rounds_cum_time[[#This Row],[38]],rounds_cum_time[38],1),"."))</f>
        <v>99.</v>
      </c>
      <c r="AV104" s="11" t="str">
        <f>IF(ISBLANK(laps_times[[#This Row],[39]]),"DNF",CONCATENATE(RANK(rounds_cum_time[[#This Row],[39]],rounds_cum_time[39],1),"."))</f>
        <v>99.</v>
      </c>
      <c r="AW104" s="11" t="str">
        <f>IF(ISBLANK(laps_times[[#This Row],[40]]),"DNF",CONCATENATE(RANK(rounds_cum_time[[#This Row],[40]],rounds_cum_time[40],1),"."))</f>
        <v>99.</v>
      </c>
      <c r="AX104" s="11" t="str">
        <f>IF(ISBLANK(laps_times[[#This Row],[41]]),"DNF",CONCATENATE(RANK(rounds_cum_time[[#This Row],[41]],rounds_cum_time[41],1),"."))</f>
        <v>98.</v>
      </c>
      <c r="AY104" s="11" t="str">
        <f>IF(ISBLANK(laps_times[[#This Row],[42]]),"DNF",CONCATENATE(RANK(rounds_cum_time[[#This Row],[42]],rounds_cum_time[42],1),"."))</f>
        <v>98.</v>
      </c>
      <c r="AZ104" s="11" t="str">
        <f>IF(ISBLANK(laps_times[[#This Row],[43]]),"DNF",CONCATENATE(RANK(rounds_cum_time[[#This Row],[43]],rounds_cum_time[43],1),"."))</f>
        <v>98.</v>
      </c>
      <c r="BA104" s="11" t="str">
        <f>IF(ISBLANK(laps_times[[#This Row],[44]]),"DNF",CONCATENATE(RANK(rounds_cum_time[[#This Row],[44]],rounds_cum_time[44],1),"."))</f>
        <v>98.</v>
      </c>
      <c r="BB104" s="11" t="str">
        <f>IF(ISBLANK(laps_times[[#This Row],[45]]),"DNF",CONCATENATE(RANK(rounds_cum_time[[#This Row],[45]],rounds_cum_time[45],1),"."))</f>
        <v>98.</v>
      </c>
      <c r="BC104" s="11" t="str">
        <f>IF(ISBLANK(laps_times[[#This Row],[46]]),"DNF",CONCATENATE(RANK(rounds_cum_time[[#This Row],[46]],rounds_cum_time[46],1),"."))</f>
        <v>98.</v>
      </c>
      <c r="BD104" s="11" t="str">
        <f>IF(ISBLANK(laps_times[[#This Row],[47]]),"DNF",CONCATENATE(RANK(rounds_cum_time[[#This Row],[47]],rounds_cum_time[47],1),"."))</f>
        <v>98.</v>
      </c>
      <c r="BE104" s="11" t="str">
        <f>IF(ISBLANK(laps_times[[#This Row],[48]]),"DNF",CONCATENATE(RANK(rounds_cum_time[[#This Row],[48]],rounds_cum_time[48],1),"."))</f>
        <v>98.</v>
      </c>
      <c r="BF104" s="11" t="str">
        <f>IF(ISBLANK(laps_times[[#This Row],[49]]),"DNF",CONCATENATE(RANK(rounds_cum_time[[#This Row],[49]],rounds_cum_time[49],1),"."))</f>
        <v>98.</v>
      </c>
      <c r="BG104" s="11" t="str">
        <f>IF(ISBLANK(laps_times[[#This Row],[50]]),"DNF",CONCATENATE(RANK(rounds_cum_time[[#This Row],[50]],rounds_cum_time[50],1),"."))</f>
        <v>98.</v>
      </c>
      <c r="BH104" s="11" t="str">
        <f>IF(ISBLANK(laps_times[[#This Row],[51]]),"DNF",CONCATENATE(RANK(rounds_cum_time[[#This Row],[51]],rounds_cum_time[51],1),"."))</f>
        <v>98.</v>
      </c>
      <c r="BI104" s="11" t="str">
        <f>IF(ISBLANK(laps_times[[#This Row],[52]]),"DNF",CONCATENATE(RANK(rounds_cum_time[[#This Row],[52]],rounds_cum_time[52],1),"."))</f>
        <v>98.</v>
      </c>
      <c r="BJ104" s="11" t="str">
        <f>IF(ISBLANK(laps_times[[#This Row],[53]]),"DNF",CONCATENATE(RANK(rounds_cum_time[[#This Row],[53]],rounds_cum_time[53],1),"."))</f>
        <v>98.</v>
      </c>
      <c r="BK104" s="11" t="str">
        <f>IF(ISBLANK(laps_times[[#This Row],[54]]),"DNF",CONCATENATE(RANK(rounds_cum_time[[#This Row],[54]],rounds_cum_time[54],1),"."))</f>
        <v>98.</v>
      </c>
      <c r="BL104" s="11" t="str">
        <f>IF(ISBLANK(laps_times[[#This Row],[55]]),"DNF",CONCATENATE(RANK(rounds_cum_time[[#This Row],[55]],rounds_cum_time[55],1),"."))</f>
        <v>98.</v>
      </c>
      <c r="BM104" s="11" t="str">
        <f>IF(ISBLANK(laps_times[[#This Row],[56]]),"DNF",CONCATENATE(RANK(rounds_cum_time[[#This Row],[56]],rounds_cum_time[56],1),"."))</f>
        <v>98.</v>
      </c>
      <c r="BN104" s="11" t="str">
        <f>IF(ISBLANK(laps_times[[#This Row],[57]]),"DNF",CONCATENATE(RANK(rounds_cum_time[[#This Row],[57]],rounds_cum_time[57],1),"."))</f>
        <v>98.</v>
      </c>
      <c r="BO104" s="11" t="str">
        <f>IF(ISBLANK(laps_times[[#This Row],[58]]),"DNF",CONCATENATE(RANK(rounds_cum_time[[#This Row],[58]],rounds_cum_time[58],1),"."))</f>
        <v>99.</v>
      </c>
      <c r="BP104" s="11" t="str">
        <f>IF(ISBLANK(laps_times[[#This Row],[59]]),"DNF",CONCATENATE(RANK(rounds_cum_time[[#This Row],[59]],rounds_cum_time[59],1),"."))</f>
        <v>99.</v>
      </c>
      <c r="BQ104" s="11" t="str">
        <f>IF(ISBLANK(laps_times[[#This Row],[60]]),"DNF",CONCATENATE(RANK(rounds_cum_time[[#This Row],[60]],rounds_cum_time[60],1),"."))</f>
        <v>99.</v>
      </c>
      <c r="BR104" s="11" t="str">
        <f>IF(ISBLANK(laps_times[[#This Row],[61]]),"DNF",CONCATENATE(RANK(rounds_cum_time[[#This Row],[61]],rounds_cum_time[61],1),"."))</f>
        <v>98.</v>
      </c>
      <c r="BS104" s="11" t="str">
        <f>IF(ISBLANK(laps_times[[#This Row],[62]]),"DNF",CONCATENATE(RANK(rounds_cum_time[[#This Row],[62]],rounds_cum_time[62],1),"."))</f>
        <v>98.</v>
      </c>
      <c r="BT104" s="11" t="str">
        <f>IF(ISBLANK(laps_times[[#This Row],[63]]),"DNF",CONCATENATE(RANK(rounds_cum_time[[#This Row],[63]],rounds_cum_time[63],1),"."))</f>
        <v>99.</v>
      </c>
    </row>
    <row r="105" spans="2:72" x14ac:dyDescent="0.2">
      <c r="B105" s="5">
        <v>100</v>
      </c>
      <c r="C105" s="20">
        <v>100</v>
      </c>
      <c r="D105" s="1" t="s">
        <v>177</v>
      </c>
      <c r="E105" s="3">
        <v>1962</v>
      </c>
      <c r="F105" s="3" t="s">
        <v>38</v>
      </c>
      <c r="G105" s="3">
        <v>17</v>
      </c>
      <c r="H105" s="1" t="s">
        <v>178</v>
      </c>
      <c r="I105" s="7">
        <v>0.21124409722222223</v>
      </c>
      <c r="J105" s="11" t="str">
        <f>IF(ISBLANK(laps_times[[#This Row],[1]]),"DNF",CONCATENATE(RANK(rounds_cum_time[[#This Row],[1]],rounds_cum_time[1],1),"."))</f>
        <v>106.</v>
      </c>
      <c r="K105" s="11" t="str">
        <f>IF(ISBLANK(laps_times[[#This Row],[2]]),"DNF",CONCATENATE(RANK(rounds_cum_time[[#This Row],[2]],rounds_cum_time[2],1),"."))</f>
        <v>108.</v>
      </c>
      <c r="L105" s="11" t="str">
        <f>IF(ISBLANK(laps_times[[#This Row],[3]]),"DNF",CONCATENATE(RANK(rounds_cum_time[[#This Row],[3]],rounds_cum_time[3],1),"."))</f>
        <v>107.</v>
      </c>
      <c r="M105" s="11" t="str">
        <f>IF(ISBLANK(laps_times[[#This Row],[4]]),"DNF",CONCATENATE(RANK(rounds_cum_time[[#This Row],[4]],rounds_cum_time[4],1),"."))</f>
        <v>107.</v>
      </c>
      <c r="N105" s="11" t="str">
        <f>IF(ISBLANK(laps_times[[#This Row],[5]]),"DNF",CONCATENATE(RANK(rounds_cum_time[[#This Row],[5]],rounds_cum_time[5],1),"."))</f>
        <v>107.</v>
      </c>
      <c r="O105" s="11" t="str">
        <f>IF(ISBLANK(laps_times[[#This Row],[6]]),"DNF",CONCATENATE(RANK(rounds_cum_time[[#This Row],[6]],rounds_cum_time[6],1),"."))</f>
        <v>108.</v>
      </c>
      <c r="P105" s="11" t="str">
        <f>IF(ISBLANK(laps_times[[#This Row],[7]]),"DNF",CONCATENATE(RANK(rounds_cum_time[[#This Row],[7]],rounds_cum_time[7],1),"."))</f>
        <v>108.</v>
      </c>
      <c r="Q105" s="11" t="str">
        <f>IF(ISBLANK(laps_times[[#This Row],[8]]),"DNF",CONCATENATE(RANK(rounds_cum_time[[#This Row],[8]],rounds_cum_time[8],1),"."))</f>
        <v>108.</v>
      </c>
      <c r="R105" s="11" t="str">
        <f>IF(ISBLANK(laps_times[[#This Row],[9]]),"DNF",CONCATENATE(RANK(rounds_cum_time[[#This Row],[9]],rounds_cum_time[9],1),"."))</f>
        <v>108.</v>
      </c>
      <c r="S105" s="11" t="str">
        <f>IF(ISBLANK(laps_times[[#This Row],[10]]),"DNF",CONCATENATE(RANK(rounds_cum_time[[#This Row],[10]],rounds_cum_time[10],1),"."))</f>
        <v>108.</v>
      </c>
      <c r="T105" s="11" t="str">
        <f>IF(ISBLANK(laps_times[[#This Row],[11]]),"DNF",CONCATENATE(RANK(rounds_cum_time[[#This Row],[11]],rounds_cum_time[11],1),"."))</f>
        <v>108.</v>
      </c>
      <c r="U105" s="11" t="str">
        <f>IF(ISBLANK(laps_times[[#This Row],[12]]),"DNF",CONCATENATE(RANK(rounds_cum_time[[#This Row],[12]],rounds_cum_time[12],1),"."))</f>
        <v>108.</v>
      </c>
      <c r="V105" s="11" t="str">
        <f>IF(ISBLANK(laps_times[[#This Row],[13]]),"DNF",CONCATENATE(RANK(rounds_cum_time[[#This Row],[13]],rounds_cum_time[13],1),"."))</f>
        <v>108.</v>
      </c>
      <c r="W105" s="11" t="str">
        <f>IF(ISBLANK(laps_times[[#This Row],[14]]),"DNF",CONCATENATE(RANK(rounds_cum_time[[#This Row],[14]],rounds_cum_time[14],1),"."))</f>
        <v>108.</v>
      </c>
      <c r="X105" s="11" t="str">
        <f>IF(ISBLANK(laps_times[[#This Row],[15]]),"DNF",CONCATENATE(RANK(rounds_cum_time[[#This Row],[15]],rounds_cum_time[15],1),"."))</f>
        <v>108.</v>
      </c>
      <c r="Y105" s="11" t="str">
        <f>IF(ISBLANK(laps_times[[#This Row],[16]]),"DNF",CONCATENATE(RANK(rounds_cum_time[[#This Row],[16]],rounds_cum_time[16],1),"."))</f>
        <v>108.</v>
      </c>
      <c r="Z105" s="11" t="str">
        <f>IF(ISBLANK(laps_times[[#This Row],[17]]),"DNF",CONCATENATE(RANK(rounds_cum_time[[#This Row],[17]],rounds_cum_time[17],1),"."))</f>
        <v>108.</v>
      </c>
      <c r="AA105" s="11" t="str">
        <f>IF(ISBLANK(laps_times[[#This Row],[18]]),"DNF",CONCATENATE(RANK(rounds_cum_time[[#This Row],[18]],rounds_cum_time[18],1),"."))</f>
        <v>108.</v>
      </c>
      <c r="AB105" s="11" t="str">
        <f>IF(ISBLANK(laps_times[[#This Row],[19]]),"DNF",CONCATENATE(RANK(rounds_cum_time[[#This Row],[19]],rounds_cum_time[19],1),"."))</f>
        <v>108.</v>
      </c>
      <c r="AC105" s="11" t="str">
        <f>IF(ISBLANK(laps_times[[#This Row],[20]]),"DNF",CONCATENATE(RANK(rounds_cum_time[[#This Row],[20]],rounds_cum_time[20],1),"."))</f>
        <v>108.</v>
      </c>
      <c r="AD105" s="11" t="str">
        <f>IF(ISBLANK(laps_times[[#This Row],[21]]),"DNF",CONCATENATE(RANK(rounds_cum_time[[#This Row],[21]],rounds_cum_time[21],1),"."))</f>
        <v>108.</v>
      </c>
      <c r="AE105" s="11" t="str">
        <f>IF(ISBLANK(laps_times[[#This Row],[22]]),"DNF",CONCATENATE(RANK(rounds_cum_time[[#This Row],[22]],rounds_cum_time[22],1),"."))</f>
        <v>108.</v>
      </c>
      <c r="AF105" s="11" t="str">
        <f>IF(ISBLANK(laps_times[[#This Row],[23]]),"DNF",CONCATENATE(RANK(rounds_cum_time[[#This Row],[23]],rounds_cum_time[23],1),"."))</f>
        <v>108.</v>
      </c>
      <c r="AG105" s="11" t="str">
        <f>IF(ISBLANK(laps_times[[#This Row],[24]]),"DNF",CONCATENATE(RANK(rounds_cum_time[[#This Row],[24]],rounds_cum_time[24],1),"."))</f>
        <v>108.</v>
      </c>
      <c r="AH105" s="11" t="str">
        <f>IF(ISBLANK(laps_times[[#This Row],[25]]),"DNF",CONCATENATE(RANK(rounds_cum_time[[#This Row],[25]],rounds_cum_time[25],1),"."))</f>
        <v>108.</v>
      </c>
      <c r="AI105" s="11" t="str">
        <f>IF(ISBLANK(laps_times[[#This Row],[26]]),"DNF",CONCATENATE(RANK(rounds_cum_time[[#This Row],[26]],rounds_cum_time[26],1),"."))</f>
        <v>108.</v>
      </c>
      <c r="AJ105" s="11" t="str">
        <f>IF(ISBLANK(laps_times[[#This Row],[27]]),"DNF",CONCATENATE(RANK(rounds_cum_time[[#This Row],[27]],rounds_cum_time[27],1),"."))</f>
        <v>108.</v>
      </c>
      <c r="AK105" s="11" t="str">
        <f>IF(ISBLANK(laps_times[[#This Row],[28]]),"DNF",CONCATENATE(RANK(rounds_cum_time[[#This Row],[28]],rounds_cum_time[28],1),"."))</f>
        <v>108.</v>
      </c>
      <c r="AL105" s="11" t="str">
        <f>IF(ISBLANK(laps_times[[#This Row],[29]]),"DNF",CONCATENATE(RANK(rounds_cum_time[[#This Row],[29]],rounds_cum_time[29],1),"."))</f>
        <v>107.</v>
      </c>
      <c r="AM105" s="11" t="str">
        <f>IF(ISBLANK(laps_times[[#This Row],[30]]),"DNF",CONCATENATE(RANK(rounds_cum_time[[#This Row],[30]],rounds_cum_time[30],1),"."))</f>
        <v>107.</v>
      </c>
      <c r="AN105" s="11" t="str">
        <f>IF(ISBLANK(laps_times[[#This Row],[31]]),"DNF",CONCATENATE(RANK(rounds_cum_time[[#This Row],[31]],rounds_cum_time[31],1),"."))</f>
        <v>107.</v>
      </c>
      <c r="AO105" s="11" t="str">
        <f>IF(ISBLANK(laps_times[[#This Row],[32]]),"DNF",CONCATENATE(RANK(rounds_cum_time[[#This Row],[32]],rounds_cum_time[32],1),"."))</f>
        <v>106.</v>
      </c>
      <c r="AP105" s="11" t="str">
        <f>IF(ISBLANK(laps_times[[#This Row],[33]]),"DNF",CONCATENATE(RANK(rounds_cum_time[[#This Row],[33]],rounds_cum_time[33],1),"."))</f>
        <v>106.</v>
      </c>
      <c r="AQ105" s="11" t="str">
        <f>IF(ISBLANK(laps_times[[#This Row],[34]]),"DNF",CONCATENATE(RANK(rounds_cum_time[[#This Row],[34]],rounds_cum_time[34],1),"."))</f>
        <v>106.</v>
      </c>
      <c r="AR105" s="11" t="str">
        <f>IF(ISBLANK(laps_times[[#This Row],[35]]),"DNF",CONCATENATE(RANK(rounds_cum_time[[#This Row],[35]],rounds_cum_time[35],1),"."))</f>
        <v>106.</v>
      </c>
      <c r="AS105" s="11" t="str">
        <f>IF(ISBLANK(laps_times[[#This Row],[36]]),"DNF",CONCATENATE(RANK(rounds_cum_time[[#This Row],[36]],rounds_cum_time[36],1),"."))</f>
        <v>106.</v>
      </c>
      <c r="AT105" s="11" t="str">
        <f>IF(ISBLANK(laps_times[[#This Row],[37]]),"DNF",CONCATENATE(RANK(rounds_cum_time[[#This Row],[37]],rounds_cum_time[37],1),"."))</f>
        <v>106.</v>
      </c>
      <c r="AU105" s="11" t="str">
        <f>IF(ISBLANK(laps_times[[#This Row],[38]]),"DNF",CONCATENATE(RANK(rounds_cum_time[[#This Row],[38]],rounds_cum_time[38],1),"."))</f>
        <v>106.</v>
      </c>
      <c r="AV105" s="11" t="str">
        <f>IF(ISBLANK(laps_times[[#This Row],[39]]),"DNF",CONCATENATE(RANK(rounds_cum_time[[#This Row],[39]],rounds_cum_time[39],1),"."))</f>
        <v>106.</v>
      </c>
      <c r="AW105" s="11" t="str">
        <f>IF(ISBLANK(laps_times[[#This Row],[40]]),"DNF",CONCATENATE(RANK(rounds_cum_time[[#This Row],[40]],rounds_cum_time[40],1),"."))</f>
        <v>106.</v>
      </c>
      <c r="AX105" s="11" t="str">
        <f>IF(ISBLANK(laps_times[[#This Row],[41]]),"DNF",CONCATENATE(RANK(rounds_cum_time[[#This Row],[41]],rounds_cum_time[41],1),"."))</f>
        <v>104.</v>
      </c>
      <c r="AY105" s="11" t="str">
        <f>IF(ISBLANK(laps_times[[#This Row],[42]]),"DNF",CONCATENATE(RANK(rounds_cum_time[[#This Row],[42]],rounds_cum_time[42],1),"."))</f>
        <v>104.</v>
      </c>
      <c r="AZ105" s="11" t="str">
        <f>IF(ISBLANK(laps_times[[#This Row],[43]]),"DNF",CONCATENATE(RANK(rounds_cum_time[[#This Row],[43]],rounds_cum_time[43],1),"."))</f>
        <v>104.</v>
      </c>
      <c r="BA105" s="11" t="str">
        <f>IF(ISBLANK(laps_times[[#This Row],[44]]),"DNF",CONCATENATE(RANK(rounds_cum_time[[#This Row],[44]],rounds_cum_time[44],1),"."))</f>
        <v>104.</v>
      </c>
      <c r="BB105" s="11" t="str">
        <f>IF(ISBLANK(laps_times[[#This Row],[45]]),"DNF",CONCATENATE(RANK(rounds_cum_time[[#This Row],[45]],rounds_cum_time[45],1),"."))</f>
        <v>104.</v>
      </c>
      <c r="BC105" s="11" t="str">
        <f>IF(ISBLANK(laps_times[[#This Row],[46]]),"DNF",CONCATENATE(RANK(rounds_cum_time[[#This Row],[46]],rounds_cum_time[46],1),"."))</f>
        <v>103.</v>
      </c>
      <c r="BD105" s="11" t="str">
        <f>IF(ISBLANK(laps_times[[#This Row],[47]]),"DNF",CONCATENATE(RANK(rounds_cum_time[[#This Row],[47]],rounds_cum_time[47],1),"."))</f>
        <v>103.</v>
      </c>
      <c r="BE105" s="11" t="str">
        <f>IF(ISBLANK(laps_times[[#This Row],[48]]),"DNF",CONCATENATE(RANK(rounds_cum_time[[#This Row],[48]],rounds_cum_time[48],1),"."))</f>
        <v>103.</v>
      </c>
      <c r="BF105" s="11" t="str">
        <f>IF(ISBLANK(laps_times[[#This Row],[49]]),"DNF",CONCATENATE(RANK(rounds_cum_time[[#This Row],[49]],rounds_cum_time[49],1),"."))</f>
        <v>102.</v>
      </c>
      <c r="BG105" s="11" t="str">
        <f>IF(ISBLANK(laps_times[[#This Row],[50]]),"DNF",CONCATENATE(RANK(rounds_cum_time[[#This Row],[50]],rounds_cum_time[50],1),"."))</f>
        <v>102.</v>
      </c>
      <c r="BH105" s="11" t="str">
        <f>IF(ISBLANK(laps_times[[#This Row],[51]]),"DNF",CONCATENATE(RANK(rounds_cum_time[[#This Row],[51]],rounds_cum_time[51],1),"."))</f>
        <v>102.</v>
      </c>
      <c r="BI105" s="11" t="str">
        <f>IF(ISBLANK(laps_times[[#This Row],[52]]),"DNF",CONCATENATE(RANK(rounds_cum_time[[#This Row],[52]],rounds_cum_time[52],1),"."))</f>
        <v>102.</v>
      </c>
      <c r="BJ105" s="11" t="str">
        <f>IF(ISBLANK(laps_times[[#This Row],[53]]),"DNF",CONCATENATE(RANK(rounds_cum_time[[#This Row],[53]],rounds_cum_time[53],1),"."))</f>
        <v>102.</v>
      </c>
      <c r="BK105" s="11" t="str">
        <f>IF(ISBLANK(laps_times[[#This Row],[54]]),"DNF",CONCATENATE(RANK(rounds_cum_time[[#This Row],[54]],rounds_cum_time[54],1),"."))</f>
        <v>102.</v>
      </c>
      <c r="BL105" s="11" t="str">
        <f>IF(ISBLANK(laps_times[[#This Row],[55]]),"DNF",CONCATENATE(RANK(rounds_cum_time[[#This Row],[55]],rounds_cum_time[55],1),"."))</f>
        <v>102.</v>
      </c>
      <c r="BM105" s="11" t="str">
        <f>IF(ISBLANK(laps_times[[#This Row],[56]]),"DNF",CONCATENATE(RANK(rounds_cum_time[[#This Row],[56]],rounds_cum_time[56],1),"."))</f>
        <v>102.</v>
      </c>
      <c r="BN105" s="11" t="str">
        <f>IF(ISBLANK(laps_times[[#This Row],[57]]),"DNF",CONCATENATE(RANK(rounds_cum_time[[#This Row],[57]],rounds_cum_time[57],1),"."))</f>
        <v>102.</v>
      </c>
      <c r="BO105" s="11" t="str">
        <f>IF(ISBLANK(laps_times[[#This Row],[58]]),"DNF",CONCATENATE(RANK(rounds_cum_time[[#This Row],[58]],rounds_cum_time[58],1),"."))</f>
        <v>101.</v>
      </c>
      <c r="BP105" s="11" t="str">
        <f>IF(ISBLANK(laps_times[[#This Row],[59]]),"DNF",CONCATENATE(RANK(rounds_cum_time[[#This Row],[59]],rounds_cum_time[59],1),"."))</f>
        <v>101.</v>
      </c>
      <c r="BQ105" s="11" t="str">
        <f>IF(ISBLANK(laps_times[[#This Row],[60]]),"DNF",CONCATENATE(RANK(rounds_cum_time[[#This Row],[60]],rounds_cum_time[60],1),"."))</f>
        <v>101.</v>
      </c>
      <c r="BR105" s="11" t="str">
        <f>IF(ISBLANK(laps_times[[#This Row],[61]]),"DNF",CONCATENATE(RANK(rounds_cum_time[[#This Row],[61]],rounds_cum_time[61],1),"."))</f>
        <v>100.</v>
      </c>
      <c r="BS105" s="11" t="str">
        <f>IF(ISBLANK(laps_times[[#This Row],[62]]),"DNF",CONCATENATE(RANK(rounds_cum_time[[#This Row],[62]],rounds_cum_time[62],1),"."))</f>
        <v>100.</v>
      </c>
      <c r="BT105" s="11" t="str">
        <f>IF(ISBLANK(laps_times[[#This Row],[63]]),"DNF",CONCATENATE(RANK(rounds_cum_time[[#This Row],[63]],rounds_cum_time[63],1),"."))</f>
        <v>100.</v>
      </c>
    </row>
    <row r="106" spans="2:72" x14ac:dyDescent="0.2">
      <c r="B106" s="5">
        <v>101</v>
      </c>
      <c r="C106" s="20">
        <v>107</v>
      </c>
      <c r="D106" s="1" t="s">
        <v>179</v>
      </c>
      <c r="E106" s="3">
        <v>1970</v>
      </c>
      <c r="F106" s="3" t="s">
        <v>46</v>
      </c>
      <c r="G106" s="3">
        <v>9</v>
      </c>
      <c r="H106" s="1" t="s">
        <v>53</v>
      </c>
      <c r="I106" s="7">
        <v>0.21645555555555554</v>
      </c>
      <c r="J106" s="11" t="str">
        <f>IF(ISBLANK(laps_times[[#This Row],[1]]),"DNF",CONCATENATE(RANK(rounds_cum_time[[#This Row],[1]],rounds_cum_time[1],1),"."))</f>
        <v>105.</v>
      </c>
      <c r="K106" s="11" t="str">
        <f>IF(ISBLANK(laps_times[[#This Row],[2]]),"DNF",CONCATENATE(RANK(rounds_cum_time[[#This Row],[2]],rounds_cum_time[2],1),"."))</f>
        <v>105.</v>
      </c>
      <c r="L106" s="11" t="str">
        <f>IF(ISBLANK(laps_times[[#This Row],[3]]),"DNF",CONCATENATE(RANK(rounds_cum_time[[#This Row],[3]],rounds_cum_time[3],1),"."))</f>
        <v>105.</v>
      </c>
      <c r="M106" s="11" t="str">
        <f>IF(ISBLANK(laps_times[[#This Row],[4]]),"DNF",CONCATENATE(RANK(rounds_cum_time[[#This Row],[4]],rounds_cum_time[4],1),"."))</f>
        <v>105.</v>
      </c>
      <c r="N106" s="11" t="str">
        <f>IF(ISBLANK(laps_times[[#This Row],[5]]),"DNF",CONCATENATE(RANK(rounds_cum_time[[#This Row],[5]],rounds_cum_time[5],1),"."))</f>
        <v>105.</v>
      </c>
      <c r="O106" s="11" t="str">
        <f>IF(ISBLANK(laps_times[[#This Row],[6]]),"DNF",CONCATENATE(RANK(rounds_cum_time[[#This Row],[6]],rounds_cum_time[6],1),"."))</f>
        <v>105.</v>
      </c>
      <c r="P106" s="11" t="str">
        <f>IF(ISBLANK(laps_times[[#This Row],[7]]),"DNF",CONCATENATE(RANK(rounds_cum_time[[#This Row],[7]],rounds_cum_time[7],1),"."))</f>
        <v>104.</v>
      </c>
      <c r="Q106" s="11" t="str">
        <f>IF(ISBLANK(laps_times[[#This Row],[8]]),"DNF",CONCATENATE(RANK(rounds_cum_time[[#This Row],[8]],rounds_cum_time[8],1),"."))</f>
        <v>104.</v>
      </c>
      <c r="R106" s="11" t="str">
        <f>IF(ISBLANK(laps_times[[#This Row],[9]]),"DNF",CONCATENATE(RANK(rounds_cum_time[[#This Row],[9]],rounds_cum_time[9],1),"."))</f>
        <v>105.</v>
      </c>
      <c r="S106" s="11" t="str">
        <f>IF(ISBLANK(laps_times[[#This Row],[10]]),"DNF",CONCATENATE(RANK(rounds_cum_time[[#This Row],[10]],rounds_cum_time[10],1),"."))</f>
        <v>105.</v>
      </c>
      <c r="T106" s="11" t="str">
        <f>IF(ISBLANK(laps_times[[#This Row],[11]]),"DNF",CONCATENATE(RANK(rounds_cum_time[[#This Row],[11]],rounds_cum_time[11],1),"."))</f>
        <v>105.</v>
      </c>
      <c r="U106" s="11" t="str">
        <f>IF(ISBLANK(laps_times[[#This Row],[12]]),"DNF",CONCATENATE(RANK(rounds_cum_time[[#This Row],[12]],rounds_cum_time[12],1),"."))</f>
        <v>104.</v>
      </c>
      <c r="V106" s="11" t="str">
        <f>IF(ISBLANK(laps_times[[#This Row],[13]]),"DNF",CONCATENATE(RANK(rounds_cum_time[[#This Row],[13]],rounds_cum_time[13],1),"."))</f>
        <v>105.</v>
      </c>
      <c r="W106" s="11" t="str">
        <f>IF(ISBLANK(laps_times[[#This Row],[14]]),"DNF",CONCATENATE(RANK(rounds_cum_time[[#This Row],[14]],rounds_cum_time[14],1),"."))</f>
        <v>105.</v>
      </c>
      <c r="X106" s="11" t="str">
        <f>IF(ISBLANK(laps_times[[#This Row],[15]]),"DNF",CONCATENATE(RANK(rounds_cum_time[[#This Row],[15]],rounds_cum_time[15],1),"."))</f>
        <v>105.</v>
      </c>
      <c r="Y106" s="11" t="str">
        <f>IF(ISBLANK(laps_times[[#This Row],[16]]),"DNF",CONCATENATE(RANK(rounds_cum_time[[#This Row],[16]],rounds_cum_time[16],1),"."))</f>
        <v>105.</v>
      </c>
      <c r="Z106" s="11" t="str">
        <f>IF(ISBLANK(laps_times[[#This Row],[17]]),"DNF",CONCATENATE(RANK(rounds_cum_time[[#This Row],[17]],rounds_cum_time[17],1),"."))</f>
        <v>106.</v>
      </c>
      <c r="AA106" s="11" t="str">
        <f>IF(ISBLANK(laps_times[[#This Row],[18]]),"DNF",CONCATENATE(RANK(rounds_cum_time[[#This Row],[18]],rounds_cum_time[18],1),"."))</f>
        <v>106.</v>
      </c>
      <c r="AB106" s="11" t="str">
        <f>IF(ISBLANK(laps_times[[#This Row],[19]]),"DNF",CONCATENATE(RANK(rounds_cum_time[[#This Row],[19]],rounds_cum_time[19],1),"."))</f>
        <v>106.</v>
      </c>
      <c r="AC106" s="11" t="str">
        <f>IF(ISBLANK(laps_times[[#This Row],[20]]),"DNF",CONCATENATE(RANK(rounds_cum_time[[#This Row],[20]],rounds_cum_time[20],1),"."))</f>
        <v>106.</v>
      </c>
      <c r="AD106" s="11" t="str">
        <f>IF(ISBLANK(laps_times[[#This Row],[21]]),"DNF",CONCATENATE(RANK(rounds_cum_time[[#This Row],[21]],rounds_cum_time[21],1),"."))</f>
        <v>105.</v>
      </c>
      <c r="AE106" s="11" t="str">
        <f>IF(ISBLANK(laps_times[[#This Row],[22]]),"DNF",CONCATENATE(RANK(rounds_cum_time[[#This Row],[22]],rounds_cum_time[22],1),"."))</f>
        <v>106.</v>
      </c>
      <c r="AF106" s="11" t="str">
        <f>IF(ISBLANK(laps_times[[#This Row],[23]]),"DNF",CONCATENATE(RANK(rounds_cum_time[[#This Row],[23]],rounds_cum_time[23],1),"."))</f>
        <v>106.</v>
      </c>
      <c r="AG106" s="11" t="str">
        <f>IF(ISBLANK(laps_times[[#This Row],[24]]),"DNF",CONCATENATE(RANK(rounds_cum_time[[#This Row],[24]],rounds_cum_time[24],1),"."))</f>
        <v>106.</v>
      </c>
      <c r="AH106" s="11" t="str">
        <f>IF(ISBLANK(laps_times[[#This Row],[25]]),"DNF",CONCATENATE(RANK(rounds_cum_time[[#This Row],[25]],rounds_cum_time[25],1),"."))</f>
        <v>106.</v>
      </c>
      <c r="AI106" s="11" t="str">
        <f>IF(ISBLANK(laps_times[[#This Row],[26]]),"DNF",CONCATENATE(RANK(rounds_cum_time[[#This Row],[26]],rounds_cum_time[26],1),"."))</f>
        <v>106.</v>
      </c>
      <c r="AJ106" s="11" t="str">
        <f>IF(ISBLANK(laps_times[[#This Row],[27]]),"DNF",CONCATENATE(RANK(rounds_cum_time[[#This Row],[27]],rounds_cum_time[27],1),"."))</f>
        <v>106.</v>
      </c>
      <c r="AK106" s="11" t="str">
        <f>IF(ISBLANK(laps_times[[#This Row],[28]]),"DNF",CONCATENATE(RANK(rounds_cum_time[[#This Row],[28]],rounds_cum_time[28],1),"."))</f>
        <v>106.</v>
      </c>
      <c r="AL106" s="11" t="str">
        <f>IF(ISBLANK(laps_times[[#This Row],[29]]),"DNF",CONCATENATE(RANK(rounds_cum_time[[#This Row],[29]],rounds_cum_time[29],1),"."))</f>
        <v>105.</v>
      </c>
      <c r="AM106" s="11" t="str">
        <f>IF(ISBLANK(laps_times[[#This Row],[30]]),"DNF",CONCATENATE(RANK(rounds_cum_time[[#This Row],[30]],rounds_cum_time[30],1),"."))</f>
        <v>105.</v>
      </c>
      <c r="AN106" s="11" t="str">
        <f>IF(ISBLANK(laps_times[[#This Row],[31]]),"DNF",CONCATENATE(RANK(rounds_cum_time[[#This Row],[31]],rounds_cum_time[31],1),"."))</f>
        <v>105.</v>
      </c>
      <c r="AO106" s="11" t="str">
        <f>IF(ISBLANK(laps_times[[#This Row],[32]]),"DNF",CONCATENATE(RANK(rounds_cum_time[[#This Row],[32]],rounds_cum_time[32],1),"."))</f>
        <v>105.</v>
      </c>
      <c r="AP106" s="11" t="str">
        <f>IF(ISBLANK(laps_times[[#This Row],[33]]),"DNF",CONCATENATE(RANK(rounds_cum_time[[#This Row],[33]],rounds_cum_time[33],1),"."))</f>
        <v>104.</v>
      </c>
      <c r="AQ106" s="11" t="str">
        <f>IF(ISBLANK(laps_times[[#This Row],[34]]),"DNF",CONCATENATE(RANK(rounds_cum_time[[#This Row],[34]],rounds_cum_time[34],1),"."))</f>
        <v>105.</v>
      </c>
      <c r="AR106" s="11" t="str">
        <f>IF(ISBLANK(laps_times[[#This Row],[35]]),"DNF",CONCATENATE(RANK(rounds_cum_time[[#This Row],[35]],rounds_cum_time[35],1),"."))</f>
        <v>105.</v>
      </c>
      <c r="AS106" s="11" t="str">
        <f>IF(ISBLANK(laps_times[[#This Row],[36]]),"DNF",CONCATENATE(RANK(rounds_cum_time[[#This Row],[36]],rounds_cum_time[36],1),"."))</f>
        <v>105.</v>
      </c>
      <c r="AT106" s="11" t="str">
        <f>IF(ISBLANK(laps_times[[#This Row],[37]]),"DNF",CONCATENATE(RANK(rounds_cum_time[[#This Row],[37]],rounds_cum_time[37],1),"."))</f>
        <v>105.</v>
      </c>
      <c r="AU106" s="11" t="str">
        <f>IF(ISBLANK(laps_times[[#This Row],[38]]),"DNF",CONCATENATE(RANK(rounds_cum_time[[#This Row],[38]],rounds_cum_time[38],1),"."))</f>
        <v>105.</v>
      </c>
      <c r="AV106" s="11" t="str">
        <f>IF(ISBLANK(laps_times[[#This Row],[39]]),"DNF",CONCATENATE(RANK(rounds_cum_time[[#This Row],[39]],rounds_cum_time[39],1),"."))</f>
        <v>105.</v>
      </c>
      <c r="AW106" s="11" t="str">
        <f>IF(ISBLANK(laps_times[[#This Row],[40]]),"DNF",CONCATENATE(RANK(rounds_cum_time[[#This Row],[40]],rounds_cum_time[40],1),"."))</f>
        <v>105.</v>
      </c>
      <c r="AX106" s="11" t="str">
        <f>IF(ISBLANK(laps_times[[#This Row],[41]]),"DNF",CONCATENATE(RANK(rounds_cum_time[[#This Row],[41]],rounds_cum_time[41],1),"."))</f>
        <v>102.</v>
      </c>
      <c r="AY106" s="11" t="str">
        <f>IF(ISBLANK(laps_times[[#This Row],[42]]),"DNF",CONCATENATE(RANK(rounds_cum_time[[#This Row],[42]],rounds_cum_time[42],1),"."))</f>
        <v>102.</v>
      </c>
      <c r="AZ106" s="11" t="str">
        <f>IF(ISBLANK(laps_times[[#This Row],[43]]),"DNF",CONCATENATE(RANK(rounds_cum_time[[#This Row],[43]],rounds_cum_time[43],1),"."))</f>
        <v>102.</v>
      </c>
      <c r="BA106" s="11" t="str">
        <f>IF(ISBLANK(laps_times[[#This Row],[44]]),"DNF",CONCATENATE(RANK(rounds_cum_time[[#This Row],[44]],rounds_cum_time[44],1),"."))</f>
        <v>102.</v>
      </c>
      <c r="BB106" s="11" t="str">
        <f>IF(ISBLANK(laps_times[[#This Row],[45]]),"DNF",CONCATENATE(RANK(rounds_cum_time[[#This Row],[45]],rounds_cum_time[45],1),"."))</f>
        <v>102.</v>
      </c>
      <c r="BC106" s="11" t="str">
        <f>IF(ISBLANK(laps_times[[#This Row],[46]]),"DNF",CONCATENATE(RANK(rounds_cum_time[[#This Row],[46]],rounds_cum_time[46],1),"."))</f>
        <v>101.</v>
      </c>
      <c r="BD106" s="11" t="str">
        <f>IF(ISBLANK(laps_times[[#This Row],[47]]),"DNF",CONCATENATE(RANK(rounds_cum_time[[#This Row],[47]],rounds_cum_time[47],1),"."))</f>
        <v>101.</v>
      </c>
      <c r="BE106" s="11" t="str">
        <f>IF(ISBLANK(laps_times[[#This Row],[48]]),"DNF",CONCATENATE(RANK(rounds_cum_time[[#This Row],[48]],rounds_cum_time[48],1),"."))</f>
        <v>101.</v>
      </c>
      <c r="BF106" s="11" t="str">
        <f>IF(ISBLANK(laps_times[[#This Row],[49]]),"DNF",CONCATENATE(RANK(rounds_cum_time[[#This Row],[49]],rounds_cum_time[49],1),"."))</f>
        <v>101.</v>
      </c>
      <c r="BG106" s="11" t="str">
        <f>IF(ISBLANK(laps_times[[#This Row],[50]]),"DNF",CONCATENATE(RANK(rounds_cum_time[[#This Row],[50]],rounds_cum_time[50],1),"."))</f>
        <v>101.</v>
      </c>
      <c r="BH106" s="11" t="str">
        <f>IF(ISBLANK(laps_times[[#This Row],[51]]),"DNF",CONCATENATE(RANK(rounds_cum_time[[#This Row],[51]],rounds_cum_time[51],1),"."))</f>
        <v>101.</v>
      </c>
      <c r="BI106" s="11" t="str">
        <f>IF(ISBLANK(laps_times[[#This Row],[52]]),"DNF",CONCATENATE(RANK(rounds_cum_time[[#This Row],[52]],rounds_cum_time[52],1),"."))</f>
        <v>101.</v>
      </c>
      <c r="BJ106" s="11" t="str">
        <f>IF(ISBLANK(laps_times[[#This Row],[53]]),"DNF",CONCATENATE(RANK(rounds_cum_time[[#This Row],[53]],rounds_cum_time[53],1),"."))</f>
        <v>101.</v>
      </c>
      <c r="BK106" s="11" t="str">
        <f>IF(ISBLANK(laps_times[[#This Row],[54]]),"DNF",CONCATENATE(RANK(rounds_cum_time[[#This Row],[54]],rounds_cum_time[54],1),"."))</f>
        <v>101.</v>
      </c>
      <c r="BL106" s="11" t="str">
        <f>IF(ISBLANK(laps_times[[#This Row],[55]]),"DNF",CONCATENATE(RANK(rounds_cum_time[[#This Row],[55]],rounds_cum_time[55],1),"."))</f>
        <v>101.</v>
      </c>
      <c r="BM106" s="11" t="str">
        <f>IF(ISBLANK(laps_times[[#This Row],[56]]),"DNF",CONCATENATE(RANK(rounds_cum_time[[#This Row],[56]],rounds_cum_time[56],1),"."))</f>
        <v>101.</v>
      </c>
      <c r="BN106" s="11" t="str">
        <f>IF(ISBLANK(laps_times[[#This Row],[57]]),"DNF",CONCATENATE(RANK(rounds_cum_time[[#This Row],[57]],rounds_cum_time[57],1),"."))</f>
        <v>101.</v>
      </c>
      <c r="BO106" s="11" t="str">
        <f>IF(ISBLANK(laps_times[[#This Row],[58]]),"DNF",CONCATENATE(RANK(rounds_cum_time[[#This Row],[58]],rounds_cum_time[58],1),"."))</f>
        <v>102.</v>
      </c>
      <c r="BP106" s="11" t="str">
        <f>IF(ISBLANK(laps_times[[#This Row],[59]]),"DNF",CONCATENATE(RANK(rounds_cum_time[[#This Row],[59]],rounds_cum_time[59],1),"."))</f>
        <v>102.</v>
      </c>
      <c r="BQ106" s="11" t="str">
        <f>IF(ISBLANK(laps_times[[#This Row],[60]]),"DNF",CONCATENATE(RANK(rounds_cum_time[[#This Row],[60]],rounds_cum_time[60],1),"."))</f>
        <v>102.</v>
      </c>
      <c r="BR106" s="11" t="str">
        <f>IF(ISBLANK(laps_times[[#This Row],[61]]),"DNF",CONCATENATE(RANK(rounds_cum_time[[#This Row],[61]],rounds_cum_time[61],1),"."))</f>
        <v>101.</v>
      </c>
      <c r="BS106" s="11" t="str">
        <f>IF(ISBLANK(laps_times[[#This Row],[62]]),"DNF",CONCATENATE(RANK(rounds_cum_time[[#This Row],[62]],rounds_cum_time[62],1),"."))</f>
        <v>101.</v>
      </c>
      <c r="BT106" s="11" t="str">
        <f>IF(ISBLANK(laps_times[[#This Row],[63]]),"DNF",CONCATENATE(RANK(rounds_cum_time[[#This Row],[63]],rounds_cum_time[63],1),"."))</f>
        <v>101.</v>
      </c>
    </row>
    <row r="107" spans="2:72" x14ac:dyDescent="0.2">
      <c r="B107" s="5">
        <v>102</v>
      </c>
      <c r="C107" s="20">
        <v>90</v>
      </c>
      <c r="D107" s="1" t="s">
        <v>180</v>
      </c>
      <c r="E107" s="3">
        <v>1946</v>
      </c>
      <c r="F107" s="3" t="s">
        <v>64</v>
      </c>
      <c r="G107" s="3">
        <v>12</v>
      </c>
      <c r="H107" s="1" t="s">
        <v>181</v>
      </c>
      <c r="I107" s="7">
        <v>0.22462905092592592</v>
      </c>
      <c r="J107" s="11" t="str">
        <f>IF(ISBLANK(laps_times[[#This Row],[1]]),"DNF",CONCATENATE(RANK(rounds_cum_time[[#This Row],[1]],rounds_cum_time[1],1),"."))</f>
        <v>102.</v>
      </c>
      <c r="K107" s="11" t="str">
        <f>IF(ISBLANK(laps_times[[#This Row],[2]]),"DNF",CONCATENATE(RANK(rounds_cum_time[[#This Row],[2]],rounds_cum_time[2],1),"."))</f>
        <v>102.</v>
      </c>
      <c r="L107" s="11" t="str">
        <f>IF(ISBLANK(laps_times[[#This Row],[3]]),"DNF",CONCATENATE(RANK(rounds_cum_time[[#This Row],[3]],rounds_cum_time[3],1),"."))</f>
        <v>102.</v>
      </c>
      <c r="M107" s="11" t="str">
        <f>IF(ISBLANK(laps_times[[#This Row],[4]]),"DNF",CONCATENATE(RANK(rounds_cum_time[[#This Row],[4]],rounds_cum_time[4],1),"."))</f>
        <v>103.</v>
      </c>
      <c r="N107" s="11" t="str">
        <f>IF(ISBLANK(laps_times[[#This Row],[5]]),"DNF",CONCATENATE(RANK(rounds_cum_time[[#This Row],[5]],rounds_cum_time[5],1),"."))</f>
        <v>104.</v>
      </c>
      <c r="O107" s="11" t="str">
        <f>IF(ISBLANK(laps_times[[#This Row],[6]]),"DNF",CONCATENATE(RANK(rounds_cum_time[[#This Row],[6]],rounds_cum_time[6],1),"."))</f>
        <v>104.</v>
      </c>
      <c r="P107" s="11" t="str">
        <f>IF(ISBLANK(laps_times[[#This Row],[7]]),"DNF",CONCATENATE(RANK(rounds_cum_time[[#This Row],[7]],rounds_cum_time[7],1),"."))</f>
        <v>105.</v>
      </c>
      <c r="Q107" s="11" t="str">
        <f>IF(ISBLANK(laps_times[[#This Row],[8]]),"DNF",CONCATENATE(RANK(rounds_cum_time[[#This Row],[8]],rounds_cum_time[8],1),"."))</f>
        <v>105.</v>
      </c>
      <c r="R107" s="11" t="str">
        <f>IF(ISBLANK(laps_times[[#This Row],[9]]),"DNF",CONCATENATE(RANK(rounds_cum_time[[#This Row],[9]],rounds_cum_time[9],1),"."))</f>
        <v>104.</v>
      </c>
      <c r="S107" s="11" t="str">
        <f>IF(ISBLANK(laps_times[[#This Row],[10]]),"DNF",CONCATENATE(RANK(rounds_cum_time[[#This Row],[10]],rounds_cum_time[10],1),"."))</f>
        <v>104.</v>
      </c>
      <c r="T107" s="11" t="str">
        <f>IF(ISBLANK(laps_times[[#This Row],[11]]),"DNF",CONCATENATE(RANK(rounds_cum_time[[#This Row],[11]],rounds_cum_time[11],1),"."))</f>
        <v>104.</v>
      </c>
      <c r="U107" s="11" t="str">
        <f>IF(ISBLANK(laps_times[[#This Row],[12]]),"DNF",CONCATENATE(RANK(rounds_cum_time[[#This Row],[12]],rounds_cum_time[12],1),"."))</f>
        <v>103.</v>
      </c>
      <c r="V107" s="11" t="str">
        <f>IF(ISBLANK(laps_times[[#This Row],[13]]),"DNF",CONCATENATE(RANK(rounds_cum_time[[#This Row],[13]],rounds_cum_time[13],1),"."))</f>
        <v>104.</v>
      </c>
      <c r="W107" s="11" t="str">
        <f>IF(ISBLANK(laps_times[[#This Row],[14]]),"DNF",CONCATENATE(RANK(rounds_cum_time[[#This Row],[14]],rounds_cum_time[14],1),"."))</f>
        <v>104.</v>
      </c>
      <c r="X107" s="11" t="str">
        <f>IF(ISBLANK(laps_times[[#This Row],[15]]),"DNF",CONCATENATE(RANK(rounds_cum_time[[#This Row],[15]],rounds_cum_time[15],1),"."))</f>
        <v>104.</v>
      </c>
      <c r="Y107" s="11" t="str">
        <f>IF(ISBLANK(laps_times[[#This Row],[16]]),"DNF",CONCATENATE(RANK(rounds_cum_time[[#This Row],[16]],rounds_cum_time[16],1),"."))</f>
        <v>104.</v>
      </c>
      <c r="Z107" s="11" t="str">
        <f>IF(ISBLANK(laps_times[[#This Row],[17]]),"DNF",CONCATENATE(RANK(rounds_cum_time[[#This Row],[17]],rounds_cum_time[17],1),"."))</f>
        <v>105.</v>
      </c>
      <c r="AA107" s="11" t="str">
        <f>IF(ISBLANK(laps_times[[#This Row],[18]]),"DNF",CONCATENATE(RANK(rounds_cum_time[[#This Row],[18]],rounds_cum_time[18],1),"."))</f>
        <v>105.</v>
      </c>
      <c r="AB107" s="11" t="str">
        <f>IF(ISBLANK(laps_times[[#This Row],[19]]),"DNF",CONCATENATE(RANK(rounds_cum_time[[#This Row],[19]],rounds_cum_time[19],1),"."))</f>
        <v>105.</v>
      </c>
      <c r="AC107" s="11" t="str">
        <f>IF(ISBLANK(laps_times[[#This Row],[20]]),"DNF",CONCATENATE(RANK(rounds_cum_time[[#This Row],[20]],rounds_cum_time[20],1),"."))</f>
        <v>105.</v>
      </c>
      <c r="AD107" s="11" t="str">
        <f>IF(ISBLANK(laps_times[[#This Row],[21]]),"DNF",CONCATENATE(RANK(rounds_cum_time[[#This Row],[21]],rounds_cum_time[21],1),"."))</f>
        <v>106.</v>
      </c>
      <c r="AE107" s="11" t="str">
        <f>IF(ISBLANK(laps_times[[#This Row],[22]]),"DNF",CONCATENATE(RANK(rounds_cum_time[[#This Row],[22]],rounds_cum_time[22],1),"."))</f>
        <v>105.</v>
      </c>
      <c r="AF107" s="11" t="str">
        <f>IF(ISBLANK(laps_times[[#This Row],[23]]),"DNF",CONCATENATE(RANK(rounds_cum_time[[#This Row],[23]],rounds_cum_time[23],1),"."))</f>
        <v>105.</v>
      </c>
      <c r="AG107" s="11" t="str">
        <f>IF(ISBLANK(laps_times[[#This Row],[24]]),"DNF",CONCATENATE(RANK(rounds_cum_time[[#This Row],[24]],rounds_cum_time[24],1),"."))</f>
        <v>105.</v>
      </c>
      <c r="AH107" s="11" t="str">
        <f>IF(ISBLANK(laps_times[[#This Row],[25]]),"DNF",CONCATENATE(RANK(rounds_cum_time[[#This Row],[25]],rounds_cum_time[25],1),"."))</f>
        <v>105.</v>
      </c>
      <c r="AI107" s="11" t="str">
        <f>IF(ISBLANK(laps_times[[#This Row],[26]]),"DNF",CONCATENATE(RANK(rounds_cum_time[[#This Row],[26]],rounds_cum_time[26],1),"."))</f>
        <v>105.</v>
      </c>
      <c r="AJ107" s="11" t="str">
        <f>IF(ISBLANK(laps_times[[#This Row],[27]]),"DNF",CONCATENATE(RANK(rounds_cum_time[[#This Row],[27]],rounds_cum_time[27],1),"."))</f>
        <v>105.</v>
      </c>
      <c r="AK107" s="11" t="str">
        <f>IF(ISBLANK(laps_times[[#This Row],[28]]),"DNF",CONCATENATE(RANK(rounds_cum_time[[#This Row],[28]],rounds_cum_time[28],1),"."))</f>
        <v>105.</v>
      </c>
      <c r="AL107" s="11" t="str">
        <f>IF(ISBLANK(laps_times[[#This Row],[29]]),"DNF",CONCATENATE(RANK(rounds_cum_time[[#This Row],[29]],rounds_cum_time[29],1),"."))</f>
        <v>104.</v>
      </c>
      <c r="AM107" s="11" t="str">
        <f>IF(ISBLANK(laps_times[[#This Row],[30]]),"DNF",CONCATENATE(RANK(rounds_cum_time[[#This Row],[30]],rounds_cum_time[30],1),"."))</f>
        <v>104.</v>
      </c>
      <c r="AN107" s="11" t="str">
        <f>IF(ISBLANK(laps_times[[#This Row],[31]]),"DNF",CONCATENATE(RANK(rounds_cum_time[[#This Row],[31]],rounds_cum_time[31],1),"."))</f>
        <v>104.</v>
      </c>
      <c r="AO107" s="11" t="str">
        <f>IF(ISBLANK(laps_times[[#This Row],[32]]),"DNF",CONCATENATE(RANK(rounds_cum_time[[#This Row],[32]],rounds_cum_time[32],1),"."))</f>
        <v>104.</v>
      </c>
      <c r="AP107" s="11" t="str">
        <f>IF(ISBLANK(laps_times[[#This Row],[33]]),"DNF",CONCATENATE(RANK(rounds_cum_time[[#This Row],[33]],rounds_cum_time[33],1),"."))</f>
        <v>105.</v>
      </c>
      <c r="AQ107" s="11" t="str">
        <f>IF(ISBLANK(laps_times[[#This Row],[34]]),"DNF",CONCATENATE(RANK(rounds_cum_time[[#This Row],[34]],rounds_cum_time[34],1),"."))</f>
        <v>104.</v>
      </c>
      <c r="AR107" s="11" t="str">
        <f>IF(ISBLANK(laps_times[[#This Row],[35]]),"DNF",CONCATENATE(RANK(rounds_cum_time[[#This Row],[35]],rounds_cum_time[35],1),"."))</f>
        <v>104.</v>
      </c>
      <c r="AS107" s="11" t="str">
        <f>IF(ISBLANK(laps_times[[#This Row],[36]]),"DNF",CONCATENATE(RANK(rounds_cum_time[[#This Row],[36]],rounds_cum_time[36],1),"."))</f>
        <v>104.</v>
      </c>
      <c r="AT107" s="11" t="str">
        <f>IF(ISBLANK(laps_times[[#This Row],[37]]),"DNF",CONCATENATE(RANK(rounds_cum_time[[#This Row],[37]],rounds_cum_time[37],1),"."))</f>
        <v>104.</v>
      </c>
      <c r="AU107" s="11" t="str">
        <f>IF(ISBLANK(laps_times[[#This Row],[38]]),"DNF",CONCATENATE(RANK(rounds_cum_time[[#This Row],[38]],rounds_cum_time[38],1),"."))</f>
        <v>104.</v>
      </c>
      <c r="AV107" s="11" t="str">
        <f>IF(ISBLANK(laps_times[[#This Row],[39]]),"DNF",CONCATENATE(RANK(rounds_cum_time[[#This Row],[39]],rounds_cum_time[39],1),"."))</f>
        <v>104.</v>
      </c>
      <c r="AW107" s="11" t="str">
        <f>IF(ISBLANK(laps_times[[#This Row],[40]]),"DNF",CONCATENATE(RANK(rounds_cum_time[[#This Row],[40]],rounds_cum_time[40],1),"."))</f>
        <v>104.</v>
      </c>
      <c r="AX107" s="11" t="str">
        <f>IF(ISBLANK(laps_times[[#This Row],[41]]),"DNF",CONCATENATE(RANK(rounds_cum_time[[#This Row],[41]],rounds_cum_time[41],1),"."))</f>
        <v>103.</v>
      </c>
      <c r="AY107" s="11" t="str">
        <f>IF(ISBLANK(laps_times[[#This Row],[42]]),"DNF",CONCATENATE(RANK(rounds_cum_time[[#This Row],[42]],rounds_cum_time[42],1),"."))</f>
        <v>103.</v>
      </c>
      <c r="AZ107" s="11" t="str">
        <f>IF(ISBLANK(laps_times[[#This Row],[43]]),"DNF",CONCATENATE(RANK(rounds_cum_time[[#This Row],[43]],rounds_cum_time[43],1),"."))</f>
        <v>103.</v>
      </c>
      <c r="BA107" s="11" t="str">
        <f>IF(ISBLANK(laps_times[[#This Row],[44]]),"DNF",CONCATENATE(RANK(rounds_cum_time[[#This Row],[44]],rounds_cum_time[44],1),"."))</f>
        <v>103.</v>
      </c>
      <c r="BB107" s="11" t="str">
        <f>IF(ISBLANK(laps_times[[#This Row],[45]]),"DNF",CONCATENATE(RANK(rounds_cum_time[[#This Row],[45]],rounds_cum_time[45],1),"."))</f>
        <v>103.</v>
      </c>
      <c r="BC107" s="11" t="str">
        <f>IF(ISBLANK(laps_times[[#This Row],[46]]),"DNF",CONCATENATE(RANK(rounds_cum_time[[#This Row],[46]],rounds_cum_time[46],1),"."))</f>
        <v>102.</v>
      </c>
      <c r="BD107" s="11" t="str">
        <f>IF(ISBLANK(laps_times[[#This Row],[47]]),"DNF",CONCATENATE(RANK(rounds_cum_time[[#This Row],[47]],rounds_cum_time[47],1),"."))</f>
        <v>102.</v>
      </c>
      <c r="BE107" s="11" t="str">
        <f>IF(ISBLANK(laps_times[[#This Row],[48]]),"DNF",CONCATENATE(RANK(rounds_cum_time[[#This Row],[48]],rounds_cum_time[48],1),"."))</f>
        <v>102.</v>
      </c>
      <c r="BF107" s="11" t="str">
        <f>IF(ISBLANK(laps_times[[#This Row],[49]]),"DNF",CONCATENATE(RANK(rounds_cum_time[[#This Row],[49]],rounds_cum_time[49],1),"."))</f>
        <v>103.</v>
      </c>
      <c r="BG107" s="11" t="str">
        <f>IF(ISBLANK(laps_times[[#This Row],[50]]),"DNF",CONCATENATE(RANK(rounds_cum_time[[#This Row],[50]],rounds_cum_time[50],1),"."))</f>
        <v>103.</v>
      </c>
      <c r="BH107" s="11" t="str">
        <f>IF(ISBLANK(laps_times[[#This Row],[51]]),"DNF",CONCATENATE(RANK(rounds_cum_time[[#This Row],[51]],rounds_cum_time[51],1),"."))</f>
        <v>103.</v>
      </c>
      <c r="BI107" s="11" t="str">
        <f>IF(ISBLANK(laps_times[[#This Row],[52]]),"DNF",CONCATENATE(RANK(rounds_cum_time[[#This Row],[52]],rounds_cum_time[52],1),"."))</f>
        <v>103.</v>
      </c>
      <c r="BJ107" s="11" t="str">
        <f>IF(ISBLANK(laps_times[[#This Row],[53]]),"DNF",CONCATENATE(RANK(rounds_cum_time[[#This Row],[53]],rounds_cum_time[53],1),"."))</f>
        <v>103.</v>
      </c>
      <c r="BK107" s="11" t="str">
        <f>IF(ISBLANK(laps_times[[#This Row],[54]]),"DNF",CONCATENATE(RANK(rounds_cum_time[[#This Row],[54]],rounds_cum_time[54],1),"."))</f>
        <v>103.</v>
      </c>
      <c r="BL107" s="11" t="str">
        <f>IF(ISBLANK(laps_times[[#This Row],[55]]),"DNF",CONCATENATE(RANK(rounds_cum_time[[#This Row],[55]],rounds_cum_time[55],1),"."))</f>
        <v>103.</v>
      </c>
      <c r="BM107" s="11" t="str">
        <f>IF(ISBLANK(laps_times[[#This Row],[56]]),"DNF",CONCATENATE(RANK(rounds_cum_time[[#This Row],[56]],rounds_cum_time[56],1),"."))</f>
        <v>103.</v>
      </c>
      <c r="BN107" s="11" t="str">
        <f>IF(ISBLANK(laps_times[[#This Row],[57]]),"DNF",CONCATENATE(RANK(rounds_cum_time[[#This Row],[57]],rounds_cum_time[57],1),"."))</f>
        <v>103.</v>
      </c>
      <c r="BO107" s="11" t="str">
        <f>IF(ISBLANK(laps_times[[#This Row],[58]]),"DNF",CONCATENATE(RANK(rounds_cum_time[[#This Row],[58]],rounds_cum_time[58],1),"."))</f>
        <v>103.</v>
      </c>
      <c r="BP107" s="11" t="str">
        <f>IF(ISBLANK(laps_times[[#This Row],[59]]),"DNF",CONCATENATE(RANK(rounds_cum_time[[#This Row],[59]],rounds_cum_time[59],1),"."))</f>
        <v>103.</v>
      </c>
      <c r="BQ107" s="11" t="str">
        <f>IF(ISBLANK(laps_times[[#This Row],[60]]),"DNF",CONCATENATE(RANK(rounds_cum_time[[#This Row],[60]],rounds_cum_time[60],1),"."))</f>
        <v>103.</v>
      </c>
      <c r="BR107" s="11" t="str">
        <f>IF(ISBLANK(laps_times[[#This Row],[61]]),"DNF",CONCATENATE(RANK(rounds_cum_time[[#This Row],[61]],rounds_cum_time[61],1),"."))</f>
        <v>102.</v>
      </c>
      <c r="BS107" s="11" t="str">
        <f>IF(ISBLANK(laps_times[[#This Row],[62]]),"DNF",CONCATENATE(RANK(rounds_cum_time[[#This Row],[62]],rounds_cum_time[62],1),"."))</f>
        <v>102.</v>
      </c>
      <c r="BT107" s="11" t="str">
        <f>IF(ISBLANK(laps_times[[#This Row],[63]]),"DNF",CONCATENATE(RANK(rounds_cum_time[[#This Row],[63]],rounds_cum_time[63],1),"."))</f>
        <v>102.</v>
      </c>
    </row>
    <row r="108" spans="2:72" x14ac:dyDescent="0.2">
      <c r="B108" s="5" t="s">
        <v>189</v>
      </c>
      <c r="C108" s="20">
        <v>37</v>
      </c>
      <c r="D108" s="1" t="s">
        <v>190</v>
      </c>
      <c r="E108" s="3">
        <v>1963</v>
      </c>
      <c r="F108" s="3" t="s">
        <v>38</v>
      </c>
      <c r="G108" s="3" t="s">
        <v>189</v>
      </c>
      <c r="H108" s="1" t="s">
        <v>138</v>
      </c>
      <c r="I108" s="12" t="s">
        <v>189</v>
      </c>
      <c r="J108" s="11" t="str">
        <f>IF(ISBLANK(laps_times[[#This Row],[1]]),"DNF",CONCATENATE(RANK(rounds_cum_time[[#This Row],[1]],rounds_cum_time[1],1),"."))</f>
        <v>55.</v>
      </c>
      <c r="K108" s="11" t="str">
        <f>IF(ISBLANK(laps_times[[#This Row],[2]]),"DNF",CONCATENATE(RANK(rounds_cum_time[[#This Row],[2]],rounds_cum_time[2],1),"."))</f>
        <v>50.</v>
      </c>
      <c r="L108" s="11" t="str">
        <f>IF(ISBLANK(laps_times[[#This Row],[3]]),"DNF",CONCATENATE(RANK(rounds_cum_time[[#This Row],[3]],rounds_cum_time[3],1),"."))</f>
        <v>45.</v>
      </c>
      <c r="M108" s="11" t="str">
        <f>IF(ISBLANK(laps_times[[#This Row],[4]]),"DNF",CONCATENATE(RANK(rounds_cum_time[[#This Row],[4]],rounds_cum_time[4],1),"."))</f>
        <v>43.</v>
      </c>
      <c r="N108" s="11" t="str">
        <f>IF(ISBLANK(laps_times[[#This Row],[5]]),"DNF",CONCATENATE(RANK(rounds_cum_time[[#This Row],[5]],rounds_cum_time[5],1),"."))</f>
        <v>40.</v>
      </c>
      <c r="O108" s="11" t="str">
        <f>IF(ISBLANK(laps_times[[#This Row],[6]]),"DNF",CONCATENATE(RANK(rounds_cum_time[[#This Row],[6]],rounds_cum_time[6],1),"."))</f>
        <v>40.</v>
      </c>
      <c r="P108" s="11" t="str">
        <f>IF(ISBLANK(laps_times[[#This Row],[7]]),"DNF",CONCATENATE(RANK(rounds_cum_time[[#This Row],[7]],rounds_cum_time[7],1),"."))</f>
        <v>40.</v>
      </c>
      <c r="Q108" s="11" t="str">
        <f>IF(ISBLANK(laps_times[[#This Row],[8]]),"DNF",CONCATENATE(RANK(rounds_cum_time[[#This Row],[8]],rounds_cum_time[8],1),"."))</f>
        <v>40.</v>
      </c>
      <c r="R108" s="11" t="str">
        <f>IF(ISBLANK(laps_times[[#This Row],[9]]),"DNF",CONCATENATE(RANK(rounds_cum_time[[#This Row],[9]],rounds_cum_time[9],1),"."))</f>
        <v>39.</v>
      </c>
      <c r="S108" s="11" t="str">
        <f>IF(ISBLANK(laps_times[[#This Row],[10]]),"DNF",CONCATENATE(RANK(rounds_cum_time[[#This Row],[10]],rounds_cum_time[10],1),"."))</f>
        <v>40.</v>
      </c>
      <c r="T108" s="11" t="str">
        <f>IF(ISBLANK(laps_times[[#This Row],[11]]),"DNF",CONCATENATE(RANK(rounds_cum_time[[#This Row],[11]],rounds_cum_time[11],1),"."))</f>
        <v>38.</v>
      </c>
      <c r="U108" s="11" t="str">
        <f>IF(ISBLANK(laps_times[[#This Row],[12]]),"DNF",CONCATENATE(RANK(rounds_cum_time[[#This Row],[12]],rounds_cum_time[12],1),"."))</f>
        <v>35.</v>
      </c>
      <c r="V108" s="11" t="str">
        <f>IF(ISBLANK(laps_times[[#This Row],[13]]),"DNF",CONCATENATE(RANK(rounds_cum_time[[#This Row],[13]],rounds_cum_time[13],1),"."))</f>
        <v>35.</v>
      </c>
      <c r="W108" s="11" t="str">
        <f>IF(ISBLANK(laps_times[[#This Row],[14]]),"DNF",CONCATENATE(RANK(rounds_cum_time[[#This Row],[14]],rounds_cum_time[14],1),"."))</f>
        <v>35.</v>
      </c>
      <c r="X108" s="11" t="str">
        <f>IF(ISBLANK(laps_times[[#This Row],[15]]),"DNF",CONCATENATE(RANK(rounds_cum_time[[#This Row],[15]],rounds_cum_time[15],1),"."))</f>
        <v>34.</v>
      </c>
      <c r="Y108" s="11" t="str">
        <f>IF(ISBLANK(laps_times[[#This Row],[16]]),"DNF",CONCATENATE(RANK(rounds_cum_time[[#This Row],[16]],rounds_cum_time[16],1),"."))</f>
        <v>30.</v>
      </c>
      <c r="Z108" s="11" t="str">
        <f>IF(ISBLANK(laps_times[[#This Row],[17]]),"DNF",CONCATENATE(RANK(rounds_cum_time[[#This Row],[17]],rounds_cum_time[17],1),"."))</f>
        <v>30.</v>
      </c>
      <c r="AA108" s="11" t="str">
        <f>IF(ISBLANK(laps_times[[#This Row],[18]]),"DNF",CONCATENATE(RANK(rounds_cum_time[[#This Row],[18]],rounds_cum_time[18],1),"."))</f>
        <v>30.</v>
      </c>
      <c r="AB108" s="11" t="str">
        <f>IF(ISBLANK(laps_times[[#This Row],[19]]),"DNF",CONCATENATE(RANK(rounds_cum_time[[#This Row],[19]],rounds_cum_time[19],1),"."))</f>
        <v>31.</v>
      </c>
      <c r="AC108" s="11" t="str">
        <f>IF(ISBLANK(laps_times[[#This Row],[20]]),"DNF",CONCATENATE(RANK(rounds_cum_time[[#This Row],[20]],rounds_cum_time[20],1),"."))</f>
        <v>31.</v>
      </c>
      <c r="AD108" s="11" t="str">
        <f>IF(ISBLANK(laps_times[[#This Row],[21]]),"DNF",CONCATENATE(RANK(rounds_cum_time[[#This Row],[21]],rounds_cum_time[21],1),"."))</f>
        <v>29.</v>
      </c>
      <c r="AE108" s="11" t="str">
        <f>IF(ISBLANK(laps_times[[#This Row],[22]]),"DNF",CONCATENATE(RANK(rounds_cum_time[[#This Row],[22]],rounds_cum_time[22],1),"."))</f>
        <v>29.</v>
      </c>
      <c r="AF108" s="11" t="str">
        <f>IF(ISBLANK(laps_times[[#This Row],[23]]),"DNF",CONCATENATE(RANK(rounds_cum_time[[#This Row],[23]],rounds_cum_time[23],1),"."))</f>
        <v>30.</v>
      </c>
      <c r="AG108" s="11" t="str">
        <f>IF(ISBLANK(laps_times[[#This Row],[24]]),"DNF",CONCATENATE(RANK(rounds_cum_time[[#This Row],[24]],rounds_cum_time[24],1),"."))</f>
        <v>30.</v>
      </c>
      <c r="AH108" s="11" t="str">
        <f>IF(ISBLANK(laps_times[[#This Row],[25]]),"DNF",CONCATENATE(RANK(rounds_cum_time[[#This Row],[25]],rounds_cum_time[25],1),"."))</f>
        <v>30.</v>
      </c>
      <c r="AI108" s="11" t="str">
        <f>IF(ISBLANK(laps_times[[#This Row],[26]]),"DNF",CONCATENATE(RANK(rounds_cum_time[[#This Row],[26]],rounds_cum_time[26],1),"."))</f>
        <v>28.</v>
      </c>
      <c r="AJ108" s="11" t="str">
        <f>IF(ISBLANK(laps_times[[#This Row],[27]]),"DNF",CONCATENATE(RANK(rounds_cum_time[[#This Row],[27]],rounds_cum_time[27],1),"."))</f>
        <v>28.</v>
      </c>
      <c r="AK108" s="11" t="str">
        <f>IF(ISBLANK(laps_times[[#This Row],[28]]),"DNF",CONCATENATE(RANK(rounds_cum_time[[#This Row],[28]],rounds_cum_time[28],1),"."))</f>
        <v>28.</v>
      </c>
      <c r="AL108" s="11" t="str">
        <f>IF(ISBLANK(laps_times[[#This Row],[29]]),"DNF",CONCATENATE(RANK(rounds_cum_time[[#This Row],[29]],rounds_cum_time[29],1),"."))</f>
        <v>28.</v>
      </c>
      <c r="AM108" s="11" t="str">
        <f>IF(ISBLANK(laps_times[[#This Row],[30]]),"DNF",CONCATENATE(RANK(rounds_cum_time[[#This Row],[30]],rounds_cum_time[30],1),"."))</f>
        <v>30.</v>
      </c>
      <c r="AN108" s="11" t="str">
        <f>IF(ISBLANK(laps_times[[#This Row],[31]]),"DNF",CONCATENATE(RANK(rounds_cum_time[[#This Row],[31]],rounds_cum_time[31],1),"."))</f>
        <v>29.</v>
      </c>
      <c r="AO108" s="11" t="str">
        <f>IF(ISBLANK(laps_times[[#This Row],[32]]),"DNF",CONCATENATE(RANK(rounds_cum_time[[#This Row],[32]],rounds_cum_time[32],1),"."))</f>
        <v>29.</v>
      </c>
      <c r="AP108" s="11" t="str">
        <f>IF(ISBLANK(laps_times[[#This Row],[33]]),"DNF",CONCATENATE(RANK(rounds_cum_time[[#This Row],[33]],rounds_cum_time[33],1),"."))</f>
        <v>29.</v>
      </c>
      <c r="AQ108" s="11" t="str">
        <f>IF(ISBLANK(laps_times[[#This Row],[34]]),"DNF",CONCATENATE(RANK(rounds_cum_time[[#This Row],[34]],rounds_cum_time[34],1),"."))</f>
        <v>29.</v>
      </c>
      <c r="AR108" s="11" t="str">
        <f>IF(ISBLANK(laps_times[[#This Row],[35]]),"DNF",CONCATENATE(RANK(rounds_cum_time[[#This Row],[35]],rounds_cum_time[35],1),"."))</f>
        <v>29.</v>
      </c>
      <c r="AS108" s="11" t="str">
        <f>IF(ISBLANK(laps_times[[#This Row],[36]]),"DNF",CONCATENATE(RANK(rounds_cum_time[[#This Row],[36]],rounds_cum_time[36],1),"."))</f>
        <v>28.</v>
      </c>
      <c r="AT108" s="11" t="str">
        <f>IF(ISBLANK(laps_times[[#This Row],[37]]),"DNF",CONCATENATE(RANK(rounds_cum_time[[#This Row],[37]],rounds_cum_time[37],1),"."))</f>
        <v>28.</v>
      </c>
      <c r="AU108" s="11" t="str">
        <f>IF(ISBLANK(laps_times[[#This Row],[38]]),"DNF",CONCATENATE(RANK(rounds_cum_time[[#This Row],[38]],rounds_cum_time[38],1),"."))</f>
        <v>28.</v>
      </c>
      <c r="AV108" s="11" t="str">
        <f>IF(ISBLANK(laps_times[[#This Row],[39]]),"DNF",CONCATENATE(RANK(rounds_cum_time[[#This Row],[39]],rounds_cum_time[39],1),"."))</f>
        <v>29.</v>
      </c>
      <c r="AW108" s="11" t="str">
        <f>IF(ISBLANK(laps_times[[#This Row],[40]]),"DNF",CONCATENATE(RANK(rounds_cum_time[[#This Row],[40]],rounds_cum_time[40],1),"."))</f>
        <v>30.</v>
      </c>
      <c r="AX108" s="11" t="str">
        <f>IF(ISBLANK(laps_times[[#This Row],[41]]),"DNF",CONCATENATE(RANK(rounds_cum_time[[#This Row],[41]],rounds_cum_time[41],1),"."))</f>
        <v>30.</v>
      </c>
      <c r="AY108" s="11" t="str">
        <f>IF(ISBLANK(laps_times[[#This Row],[42]]),"DNF",CONCATENATE(RANK(rounds_cum_time[[#This Row],[42]],rounds_cum_time[42],1),"."))</f>
        <v>30.</v>
      </c>
      <c r="AZ108" s="11" t="str">
        <f>IF(ISBLANK(laps_times[[#This Row],[43]]),"DNF",CONCATENATE(RANK(rounds_cum_time[[#This Row],[43]],rounds_cum_time[43],1),"."))</f>
        <v>30.</v>
      </c>
      <c r="BA108" s="11" t="str">
        <f>IF(ISBLANK(laps_times[[#This Row],[44]]),"DNF",CONCATENATE(RANK(rounds_cum_time[[#This Row],[44]],rounds_cum_time[44],1),"."))</f>
        <v>31.</v>
      </c>
      <c r="BB108" s="11" t="str">
        <f>IF(ISBLANK(laps_times[[#This Row],[45]]),"DNF",CONCATENATE(RANK(rounds_cum_time[[#This Row],[45]],rounds_cum_time[45],1),"."))</f>
        <v>32.</v>
      </c>
      <c r="BC108" s="11" t="str">
        <f>IF(ISBLANK(laps_times[[#This Row],[46]]),"DNF",CONCATENATE(RANK(rounds_cum_time[[#This Row],[46]],rounds_cum_time[46],1),"."))</f>
        <v>33.</v>
      </c>
      <c r="BD108" s="11" t="str">
        <f>IF(ISBLANK(laps_times[[#This Row],[47]]),"DNF",CONCATENATE(RANK(rounds_cum_time[[#This Row],[47]],rounds_cum_time[47],1),"."))</f>
        <v>33.</v>
      </c>
      <c r="BE108" s="11" t="str">
        <f>IF(ISBLANK(laps_times[[#This Row],[48]]),"DNF",CONCATENATE(RANK(rounds_cum_time[[#This Row],[48]],rounds_cum_time[48],1),"."))</f>
        <v>34.</v>
      </c>
      <c r="BF108" s="11" t="str">
        <f>IF(ISBLANK(laps_times[[#This Row],[49]]),"DNF",CONCATENATE(RANK(rounds_cum_time[[#This Row],[49]],rounds_cum_time[49],1),"."))</f>
        <v>34.</v>
      </c>
      <c r="BG108" s="11" t="str">
        <f>IF(ISBLANK(laps_times[[#This Row],[50]]),"DNF",CONCATENATE(RANK(rounds_cum_time[[#This Row],[50]],rounds_cum_time[50],1),"."))</f>
        <v>34.</v>
      </c>
      <c r="BH108" s="11" t="str">
        <f>IF(ISBLANK(laps_times[[#This Row],[51]]),"DNF",CONCATENATE(RANK(rounds_cum_time[[#This Row],[51]],rounds_cum_time[51],1),"."))</f>
        <v>35.</v>
      </c>
      <c r="BI108" s="11" t="str">
        <f>IF(ISBLANK(laps_times[[#This Row],[52]]),"DNF",CONCATENATE(RANK(rounds_cum_time[[#This Row],[52]],rounds_cum_time[52],1),"."))</f>
        <v>37.</v>
      </c>
      <c r="BJ108" s="11" t="str">
        <f>IF(ISBLANK(laps_times[[#This Row],[53]]),"DNF",CONCATENATE(RANK(rounds_cum_time[[#This Row],[53]],rounds_cum_time[53],1),"."))</f>
        <v>38.</v>
      </c>
      <c r="BK108" s="11" t="str">
        <f>IF(ISBLANK(laps_times[[#This Row],[54]]),"DNF",CONCATENATE(RANK(rounds_cum_time[[#This Row],[54]],rounds_cum_time[54],1),"."))</f>
        <v>40.</v>
      </c>
      <c r="BL108" s="11" t="str">
        <f>IF(ISBLANK(laps_times[[#This Row],[55]]),"DNF",CONCATENATE(RANK(rounds_cum_time[[#This Row],[55]],rounds_cum_time[55],1),"."))</f>
        <v>40.</v>
      </c>
      <c r="BM108" s="11" t="str">
        <f>IF(ISBLANK(laps_times[[#This Row],[56]]),"DNF",CONCATENATE(RANK(rounds_cum_time[[#This Row],[56]],rounds_cum_time[56],1),"."))</f>
        <v>40.</v>
      </c>
      <c r="BN108" s="11" t="str">
        <f>IF(ISBLANK(laps_times[[#This Row],[57]]),"DNF",CONCATENATE(RANK(rounds_cum_time[[#This Row],[57]],rounds_cum_time[57],1),"."))</f>
        <v>40.</v>
      </c>
      <c r="BO108" s="11" t="str">
        <f>IF(ISBLANK(laps_times[[#This Row],[58]]),"DNF",CONCATENATE(RANK(rounds_cum_time[[#This Row],[58]],rounds_cum_time[58],1),"."))</f>
        <v>43.</v>
      </c>
      <c r="BP108" s="11" t="str">
        <f>IF(ISBLANK(laps_times[[#This Row],[59]]),"DNF",CONCATENATE(RANK(rounds_cum_time[[#This Row],[59]],rounds_cum_time[59],1),"."))</f>
        <v>50.</v>
      </c>
      <c r="BQ108" s="11" t="str">
        <f>IF(ISBLANK(laps_times[[#This Row],[60]]),"DNF",CONCATENATE(RANK(rounds_cum_time[[#This Row],[60]],rounds_cum_time[60],1),"."))</f>
        <v>66.</v>
      </c>
      <c r="BR108" s="11" t="str">
        <f>IF(ISBLANK(laps_times[[#This Row],[61]]),"DNF",CONCATENATE(RANK(rounds_cum_time[[#This Row],[61]],rounds_cum_time[61],1),"."))</f>
        <v>DNF</v>
      </c>
      <c r="BS108" s="11" t="str">
        <f>IF(ISBLANK(laps_times[[#This Row],[62]]),"DNF",CONCATENATE(RANK(rounds_cum_time[[#This Row],[62]],rounds_cum_time[62],1),"."))</f>
        <v>DNF</v>
      </c>
      <c r="BT108" s="11" t="str">
        <f>IF(ISBLANK(laps_times[[#This Row],[63]]),"DNF",CONCATENATE(RANK(rounds_cum_time[[#This Row],[63]],rounds_cum_time[63],1),"."))</f>
        <v>DNF</v>
      </c>
    </row>
    <row r="109" spans="2:72" x14ac:dyDescent="0.2">
      <c r="B109" s="5" t="s">
        <v>189</v>
      </c>
      <c r="C109" s="20">
        <v>120</v>
      </c>
      <c r="D109" s="1" t="s">
        <v>191</v>
      </c>
      <c r="E109" s="3">
        <v>1968</v>
      </c>
      <c r="F109" s="3" t="s">
        <v>1</v>
      </c>
      <c r="G109" s="3" t="s">
        <v>189</v>
      </c>
      <c r="I109" s="12" t="s">
        <v>189</v>
      </c>
      <c r="J109" s="11" t="str">
        <f>IF(ISBLANK(laps_times[[#This Row],[1]]),"DNF",CONCATENATE(RANK(rounds_cum_time[[#This Row],[1]],rounds_cum_time[1],1),"."))</f>
        <v>107.</v>
      </c>
      <c r="K109" s="11" t="str">
        <f>IF(ISBLANK(laps_times[[#This Row],[2]]),"DNF",CONCATENATE(RANK(rounds_cum_time[[#This Row],[2]],rounds_cum_time[2],1),"."))</f>
        <v>106.</v>
      </c>
      <c r="L109" s="11" t="str">
        <f>IF(ISBLANK(laps_times[[#This Row],[3]]),"DNF",CONCATENATE(RANK(rounds_cum_time[[#This Row],[3]],rounds_cum_time[3],1),"."))</f>
        <v>106.</v>
      </c>
      <c r="M109" s="11" t="str">
        <f>IF(ISBLANK(laps_times[[#This Row],[4]]),"DNF",CONCATENATE(RANK(rounds_cum_time[[#This Row],[4]],rounds_cum_time[4],1),"."))</f>
        <v>108.</v>
      </c>
      <c r="N109" s="11" t="str">
        <f>IF(ISBLANK(laps_times[[#This Row],[5]]),"DNF",CONCATENATE(RANK(rounds_cum_time[[#This Row],[5]],rounds_cum_time[5],1),"."))</f>
        <v>108.</v>
      </c>
      <c r="O109" s="11" t="str">
        <f>IF(ISBLANK(laps_times[[#This Row],[6]]),"DNF",CONCATENATE(RANK(rounds_cum_time[[#This Row],[6]],rounds_cum_time[6],1),"."))</f>
        <v>107.</v>
      </c>
      <c r="P109" s="11" t="str">
        <f>IF(ISBLANK(laps_times[[#This Row],[7]]),"DNF",CONCATENATE(RANK(rounds_cum_time[[#This Row],[7]],rounds_cum_time[7],1),"."))</f>
        <v>107.</v>
      </c>
      <c r="Q109" s="11" t="str">
        <f>IF(ISBLANK(laps_times[[#This Row],[8]]),"DNF",CONCATENATE(RANK(rounds_cum_time[[#This Row],[8]],rounds_cum_time[8],1),"."))</f>
        <v>107.</v>
      </c>
      <c r="R109" s="11" t="str">
        <f>IF(ISBLANK(laps_times[[#This Row],[9]]),"DNF",CONCATENATE(RANK(rounds_cum_time[[#This Row],[9]],rounds_cum_time[9],1),"."))</f>
        <v>107.</v>
      </c>
      <c r="S109" s="11" t="str">
        <f>IF(ISBLANK(laps_times[[#This Row],[10]]),"DNF",CONCATENATE(RANK(rounds_cum_time[[#This Row],[10]],rounds_cum_time[10],1),"."))</f>
        <v>107.</v>
      </c>
      <c r="T109" s="11" t="str">
        <f>IF(ISBLANK(laps_times[[#This Row],[11]]),"DNF",CONCATENATE(RANK(rounds_cum_time[[#This Row],[11]],rounds_cum_time[11],1),"."))</f>
        <v>107.</v>
      </c>
      <c r="U109" s="11" t="str">
        <f>IF(ISBLANK(laps_times[[#This Row],[12]]),"DNF",CONCATENATE(RANK(rounds_cum_time[[#This Row],[12]],rounds_cum_time[12],1),"."))</f>
        <v>107.</v>
      </c>
      <c r="V109" s="11" t="str">
        <f>IF(ISBLANK(laps_times[[#This Row],[13]]),"DNF",CONCATENATE(RANK(rounds_cum_time[[#This Row],[13]],rounds_cum_time[13],1),"."))</f>
        <v>107.</v>
      </c>
      <c r="W109" s="11" t="str">
        <f>IF(ISBLANK(laps_times[[#This Row],[14]]),"DNF",CONCATENATE(RANK(rounds_cum_time[[#This Row],[14]],rounds_cum_time[14],1),"."))</f>
        <v>107.</v>
      </c>
      <c r="X109" s="11" t="str">
        <f>IF(ISBLANK(laps_times[[#This Row],[15]]),"DNF",CONCATENATE(RANK(rounds_cum_time[[#This Row],[15]],rounds_cum_time[15],1),"."))</f>
        <v>106.</v>
      </c>
      <c r="Y109" s="11" t="str">
        <f>IF(ISBLANK(laps_times[[#This Row],[16]]),"DNF",CONCATENATE(RANK(rounds_cum_time[[#This Row],[16]],rounds_cum_time[16],1),"."))</f>
        <v>106.</v>
      </c>
      <c r="Z109" s="11" t="str">
        <f>IF(ISBLANK(laps_times[[#This Row],[17]]),"DNF",CONCATENATE(RANK(rounds_cum_time[[#This Row],[17]],rounds_cum_time[17],1),"."))</f>
        <v>104.</v>
      </c>
      <c r="AA109" s="11" t="str">
        <f>IF(ISBLANK(laps_times[[#This Row],[18]]),"DNF",CONCATENATE(RANK(rounds_cum_time[[#This Row],[18]],rounds_cum_time[18],1),"."))</f>
        <v>104.</v>
      </c>
      <c r="AB109" s="11" t="str">
        <f>IF(ISBLANK(laps_times[[#This Row],[19]]),"DNF",CONCATENATE(RANK(rounds_cum_time[[#This Row],[19]],rounds_cum_time[19],1),"."))</f>
        <v>104.</v>
      </c>
      <c r="AC109" s="11" t="str">
        <f>IF(ISBLANK(laps_times[[#This Row],[20]]),"DNF",CONCATENATE(RANK(rounds_cum_time[[#This Row],[20]],rounds_cum_time[20],1),"."))</f>
        <v>104.</v>
      </c>
      <c r="AD109" s="11" t="str">
        <f>IF(ISBLANK(laps_times[[#This Row],[21]]),"DNF",CONCATENATE(RANK(rounds_cum_time[[#This Row],[21]],rounds_cum_time[21],1),"."))</f>
        <v>104.</v>
      </c>
      <c r="AE109" s="11" t="str">
        <f>IF(ISBLANK(laps_times[[#This Row],[22]]),"DNF",CONCATENATE(RANK(rounds_cum_time[[#This Row],[22]],rounds_cum_time[22],1),"."))</f>
        <v>103.</v>
      </c>
      <c r="AF109" s="11" t="str">
        <f>IF(ISBLANK(laps_times[[#This Row],[23]]),"DNF",CONCATENATE(RANK(rounds_cum_time[[#This Row],[23]],rounds_cum_time[23],1),"."))</f>
        <v>103.</v>
      </c>
      <c r="AG109" s="11" t="str">
        <f>IF(ISBLANK(laps_times[[#This Row],[24]]),"DNF",CONCATENATE(RANK(rounds_cum_time[[#This Row],[24]],rounds_cum_time[24],1),"."))</f>
        <v>103.</v>
      </c>
      <c r="AH109" s="11" t="str">
        <f>IF(ISBLANK(laps_times[[#This Row],[25]]),"DNF",CONCATENATE(RANK(rounds_cum_time[[#This Row],[25]],rounds_cum_time[25],1),"."))</f>
        <v>102.</v>
      </c>
      <c r="AI109" s="11" t="str">
        <f>IF(ISBLANK(laps_times[[#This Row],[26]]),"DNF",CONCATENATE(RANK(rounds_cum_time[[#This Row],[26]],rounds_cum_time[26],1),"."))</f>
        <v>102.</v>
      </c>
      <c r="AJ109" s="11" t="str">
        <f>IF(ISBLANK(laps_times[[#This Row],[27]]),"DNF",CONCATENATE(RANK(rounds_cum_time[[#This Row],[27]],rounds_cum_time[27],1),"."))</f>
        <v>102.</v>
      </c>
      <c r="AK109" s="11" t="str">
        <f>IF(ISBLANK(laps_times[[#This Row],[28]]),"DNF",CONCATENATE(RANK(rounds_cum_time[[#This Row],[28]],rounds_cum_time[28],1),"."))</f>
        <v>101.</v>
      </c>
      <c r="AL109" s="11" t="str">
        <f>IF(ISBLANK(laps_times[[#This Row],[29]]),"DNF",CONCATENATE(RANK(rounds_cum_time[[#This Row],[29]],rounds_cum_time[29],1),"."))</f>
        <v>100.</v>
      </c>
      <c r="AM109" s="11" t="str">
        <f>IF(ISBLANK(laps_times[[#This Row],[30]]),"DNF",CONCATENATE(RANK(rounds_cum_time[[#This Row],[30]],rounds_cum_time[30],1),"."))</f>
        <v>100.</v>
      </c>
      <c r="AN109" s="11" t="str">
        <f>IF(ISBLANK(laps_times[[#This Row],[31]]),"DNF",CONCATENATE(RANK(rounds_cum_time[[#This Row],[31]],rounds_cum_time[31],1),"."))</f>
        <v>100.</v>
      </c>
      <c r="AO109" s="11" t="str">
        <f>IF(ISBLANK(laps_times[[#This Row],[32]]),"DNF",CONCATENATE(RANK(rounds_cum_time[[#This Row],[32]],rounds_cum_time[32],1),"."))</f>
        <v>100.</v>
      </c>
      <c r="AP109" s="11" t="str">
        <f>IF(ISBLANK(laps_times[[#This Row],[33]]),"DNF",CONCATENATE(RANK(rounds_cum_time[[#This Row],[33]],rounds_cum_time[33],1),"."))</f>
        <v>101.</v>
      </c>
      <c r="AQ109" s="11" t="str">
        <f>IF(ISBLANK(laps_times[[#This Row],[34]]),"DNF",CONCATENATE(RANK(rounds_cum_time[[#This Row],[34]],rounds_cum_time[34],1),"."))</f>
        <v>101.</v>
      </c>
      <c r="AR109" s="11" t="str">
        <f>IF(ISBLANK(laps_times[[#This Row],[35]]),"DNF",CONCATENATE(RANK(rounds_cum_time[[#This Row],[35]],rounds_cum_time[35],1),"."))</f>
        <v>100.</v>
      </c>
      <c r="AS109" s="11" t="str">
        <f>IF(ISBLANK(laps_times[[#This Row],[36]]),"DNF",CONCATENATE(RANK(rounds_cum_time[[#This Row],[36]],rounds_cum_time[36],1),"."))</f>
        <v>101.</v>
      </c>
      <c r="AT109" s="11" t="str">
        <f>IF(ISBLANK(laps_times[[#This Row],[37]]),"DNF",CONCATENATE(RANK(rounds_cum_time[[#This Row],[37]],rounds_cum_time[37],1),"."))</f>
        <v>101.</v>
      </c>
      <c r="AU109" s="11" t="str">
        <f>IF(ISBLANK(laps_times[[#This Row],[38]]),"DNF",CONCATENATE(RANK(rounds_cum_time[[#This Row],[38]],rounds_cum_time[38],1),"."))</f>
        <v>101.</v>
      </c>
      <c r="AV109" s="11" t="str">
        <f>IF(ISBLANK(laps_times[[#This Row],[39]]),"DNF",CONCATENATE(RANK(rounds_cum_time[[#This Row],[39]],rounds_cum_time[39],1),"."))</f>
        <v>101.</v>
      </c>
      <c r="AW109" s="11" t="str">
        <f>IF(ISBLANK(laps_times[[#This Row],[40]]),"DNF",CONCATENATE(RANK(rounds_cum_time[[#This Row],[40]],rounds_cum_time[40],1),"."))</f>
        <v>101.</v>
      </c>
      <c r="AX109" s="11" t="str">
        <f>IF(ISBLANK(laps_times[[#This Row],[41]]),"DNF",CONCATENATE(RANK(rounds_cum_time[[#This Row],[41]],rounds_cum_time[41],1),"."))</f>
        <v>99.</v>
      </c>
      <c r="AY109" s="11" t="str">
        <f>IF(ISBLANK(laps_times[[#This Row],[42]]),"DNF",CONCATENATE(RANK(rounds_cum_time[[#This Row],[42]],rounds_cum_time[42],1),"."))</f>
        <v>99.</v>
      </c>
      <c r="AZ109" s="11" t="str">
        <f>IF(ISBLANK(laps_times[[#This Row],[43]]),"DNF",CONCATENATE(RANK(rounds_cum_time[[#This Row],[43]],rounds_cum_time[43],1),"."))</f>
        <v>99.</v>
      </c>
      <c r="BA109" s="11" t="str">
        <f>IF(ISBLANK(laps_times[[#This Row],[44]]),"DNF",CONCATENATE(RANK(rounds_cum_time[[#This Row],[44]],rounds_cum_time[44],1),"."))</f>
        <v>99.</v>
      </c>
      <c r="BB109" s="11" t="str">
        <f>IF(ISBLANK(laps_times[[#This Row],[45]]),"DNF",CONCATENATE(RANK(rounds_cum_time[[#This Row],[45]],rounds_cum_time[45],1),"."))</f>
        <v>99.</v>
      </c>
      <c r="BC109" s="11" t="str">
        <f>IF(ISBLANK(laps_times[[#This Row],[46]]),"DNF",CONCATENATE(RANK(rounds_cum_time[[#This Row],[46]],rounds_cum_time[46],1),"."))</f>
        <v>DNF</v>
      </c>
      <c r="BD109" s="11" t="str">
        <f>IF(ISBLANK(laps_times[[#This Row],[47]]),"DNF",CONCATENATE(RANK(rounds_cum_time[[#This Row],[47]],rounds_cum_time[47],1),"."))</f>
        <v>DNF</v>
      </c>
      <c r="BE109" s="11" t="str">
        <f>IF(ISBLANK(laps_times[[#This Row],[48]]),"DNF",CONCATENATE(RANK(rounds_cum_time[[#This Row],[48]],rounds_cum_time[48],1),"."))</f>
        <v>DNF</v>
      </c>
      <c r="BF109" s="11" t="str">
        <f>IF(ISBLANK(laps_times[[#This Row],[49]]),"DNF",CONCATENATE(RANK(rounds_cum_time[[#This Row],[49]],rounds_cum_time[49],1),"."))</f>
        <v>DNF</v>
      </c>
      <c r="BG109" s="11" t="str">
        <f>IF(ISBLANK(laps_times[[#This Row],[50]]),"DNF",CONCATENATE(RANK(rounds_cum_time[[#This Row],[50]],rounds_cum_time[50],1),"."))</f>
        <v>DNF</v>
      </c>
      <c r="BH109" s="11" t="str">
        <f>IF(ISBLANK(laps_times[[#This Row],[51]]),"DNF",CONCATENATE(RANK(rounds_cum_time[[#This Row],[51]],rounds_cum_time[51],1),"."))</f>
        <v>DNF</v>
      </c>
      <c r="BI109" s="11" t="str">
        <f>IF(ISBLANK(laps_times[[#This Row],[52]]),"DNF",CONCATENATE(RANK(rounds_cum_time[[#This Row],[52]],rounds_cum_time[52],1),"."))</f>
        <v>DNF</v>
      </c>
      <c r="BJ109" s="11" t="str">
        <f>IF(ISBLANK(laps_times[[#This Row],[53]]),"DNF",CONCATENATE(RANK(rounds_cum_time[[#This Row],[53]],rounds_cum_time[53],1),"."))</f>
        <v>DNF</v>
      </c>
      <c r="BK109" s="11" t="str">
        <f>IF(ISBLANK(laps_times[[#This Row],[54]]),"DNF",CONCATENATE(RANK(rounds_cum_time[[#This Row],[54]],rounds_cum_time[54],1),"."))</f>
        <v>DNF</v>
      </c>
      <c r="BL109" s="11" t="str">
        <f>IF(ISBLANK(laps_times[[#This Row],[55]]),"DNF",CONCATENATE(RANK(rounds_cum_time[[#This Row],[55]],rounds_cum_time[55],1),"."))</f>
        <v>DNF</v>
      </c>
      <c r="BM109" s="11" t="str">
        <f>IF(ISBLANK(laps_times[[#This Row],[56]]),"DNF",CONCATENATE(RANK(rounds_cum_time[[#This Row],[56]],rounds_cum_time[56],1),"."))</f>
        <v>DNF</v>
      </c>
      <c r="BN109" s="11" t="str">
        <f>IF(ISBLANK(laps_times[[#This Row],[57]]),"DNF",CONCATENATE(RANK(rounds_cum_time[[#This Row],[57]],rounds_cum_time[57],1),"."))</f>
        <v>DNF</v>
      </c>
      <c r="BO109" s="11" t="str">
        <f>IF(ISBLANK(laps_times[[#This Row],[58]]),"DNF",CONCATENATE(RANK(rounds_cum_time[[#This Row],[58]],rounds_cum_time[58],1),"."))</f>
        <v>DNF</v>
      </c>
      <c r="BP109" s="11" t="str">
        <f>IF(ISBLANK(laps_times[[#This Row],[59]]),"DNF",CONCATENATE(RANK(rounds_cum_time[[#This Row],[59]],rounds_cum_time[59],1),"."))</f>
        <v>DNF</v>
      </c>
      <c r="BQ109" s="11" t="str">
        <f>IF(ISBLANK(laps_times[[#This Row],[60]]),"DNF",CONCATENATE(RANK(rounds_cum_time[[#This Row],[60]],rounds_cum_time[60],1),"."))</f>
        <v>DNF</v>
      </c>
      <c r="BR109" s="11" t="str">
        <f>IF(ISBLANK(laps_times[[#This Row],[61]]),"DNF",CONCATENATE(RANK(rounds_cum_time[[#This Row],[61]],rounds_cum_time[61],1),"."))</f>
        <v>DNF</v>
      </c>
      <c r="BS109" s="11" t="str">
        <f>IF(ISBLANK(laps_times[[#This Row],[62]]),"DNF",CONCATENATE(RANK(rounds_cum_time[[#This Row],[62]],rounds_cum_time[62],1),"."))</f>
        <v>DNF</v>
      </c>
      <c r="BT109" s="11" t="str">
        <f>IF(ISBLANK(laps_times[[#This Row],[63]]),"DNF",CONCATENATE(RANK(rounds_cum_time[[#This Row],[63]],rounds_cum_time[63],1),"."))</f>
        <v>DNF</v>
      </c>
    </row>
    <row r="110" spans="2:72" x14ac:dyDescent="0.2">
      <c r="B110" s="5" t="s">
        <v>189</v>
      </c>
      <c r="C110" s="20">
        <v>104</v>
      </c>
      <c r="D110" s="1" t="s">
        <v>192</v>
      </c>
      <c r="E110" s="3">
        <v>1981</v>
      </c>
      <c r="F110" s="3" t="s">
        <v>22</v>
      </c>
      <c r="G110" s="3" t="s">
        <v>189</v>
      </c>
      <c r="I110" s="12" t="s">
        <v>189</v>
      </c>
      <c r="J110" s="11" t="str">
        <f>IF(ISBLANK(laps_times[[#This Row],[1]]),"DNF",CONCATENATE(RANK(rounds_cum_time[[#This Row],[1]],rounds_cum_time[1],1),"."))</f>
        <v>108.</v>
      </c>
      <c r="K110" s="11" t="str">
        <f>IF(ISBLANK(laps_times[[#This Row],[2]]),"DNF",CONCATENATE(RANK(rounds_cum_time[[#This Row],[2]],rounds_cum_time[2],1),"."))</f>
        <v>107.</v>
      </c>
      <c r="L110" s="11" t="str">
        <f>IF(ISBLANK(laps_times[[#This Row],[3]]),"DNF",CONCATENATE(RANK(rounds_cum_time[[#This Row],[3]],rounds_cum_time[3],1),"."))</f>
        <v>108.</v>
      </c>
      <c r="M110" s="11" t="str">
        <f>IF(ISBLANK(laps_times[[#This Row],[4]]),"DNF",CONCATENATE(RANK(rounds_cum_time[[#This Row],[4]],rounds_cum_time[4],1),"."))</f>
        <v>106.</v>
      </c>
      <c r="N110" s="11" t="str">
        <f>IF(ISBLANK(laps_times[[#This Row],[5]]),"DNF",CONCATENATE(RANK(rounds_cum_time[[#This Row],[5]],rounds_cum_time[5],1),"."))</f>
        <v>106.</v>
      </c>
      <c r="O110" s="11" t="str">
        <f>IF(ISBLANK(laps_times[[#This Row],[6]]),"DNF",CONCATENATE(RANK(rounds_cum_time[[#This Row],[6]],rounds_cum_time[6],1),"."))</f>
        <v>106.</v>
      </c>
      <c r="P110" s="11" t="str">
        <f>IF(ISBLANK(laps_times[[#This Row],[7]]),"DNF",CONCATENATE(RANK(rounds_cum_time[[#This Row],[7]],rounds_cum_time[7],1),"."))</f>
        <v>106.</v>
      </c>
      <c r="Q110" s="11" t="str">
        <f>IF(ISBLANK(laps_times[[#This Row],[8]]),"DNF",CONCATENATE(RANK(rounds_cum_time[[#This Row],[8]],rounds_cum_time[8],1),"."))</f>
        <v>106.</v>
      </c>
      <c r="R110" s="11" t="str">
        <f>IF(ISBLANK(laps_times[[#This Row],[9]]),"DNF",CONCATENATE(RANK(rounds_cum_time[[#This Row],[9]],rounds_cum_time[9],1),"."))</f>
        <v>106.</v>
      </c>
      <c r="S110" s="11" t="str">
        <f>IF(ISBLANK(laps_times[[#This Row],[10]]),"DNF",CONCATENATE(RANK(rounds_cum_time[[#This Row],[10]],rounds_cum_time[10],1),"."))</f>
        <v>106.</v>
      </c>
      <c r="T110" s="11" t="str">
        <f>IF(ISBLANK(laps_times[[#This Row],[11]]),"DNF",CONCATENATE(RANK(rounds_cum_time[[#This Row],[11]],rounds_cum_time[11],1),"."))</f>
        <v>106.</v>
      </c>
      <c r="U110" s="11" t="str">
        <f>IF(ISBLANK(laps_times[[#This Row],[12]]),"DNF",CONCATENATE(RANK(rounds_cum_time[[#This Row],[12]],rounds_cum_time[12],1),"."))</f>
        <v>106.</v>
      </c>
      <c r="V110" s="11" t="str">
        <f>IF(ISBLANK(laps_times[[#This Row],[13]]),"DNF",CONCATENATE(RANK(rounds_cum_time[[#This Row],[13]],rounds_cum_time[13],1),"."))</f>
        <v>106.</v>
      </c>
      <c r="W110" s="11" t="str">
        <f>IF(ISBLANK(laps_times[[#This Row],[14]]),"DNF",CONCATENATE(RANK(rounds_cum_time[[#This Row],[14]],rounds_cum_time[14],1),"."))</f>
        <v>106.</v>
      </c>
      <c r="X110" s="11" t="str">
        <f>IF(ISBLANK(laps_times[[#This Row],[15]]),"DNF",CONCATENATE(RANK(rounds_cum_time[[#This Row],[15]],rounds_cum_time[15],1),"."))</f>
        <v>107.</v>
      </c>
      <c r="Y110" s="11" t="str">
        <f>IF(ISBLANK(laps_times[[#This Row],[16]]),"DNF",CONCATENATE(RANK(rounds_cum_time[[#This Row],[16]],rounds_cum_time[16],1),"."))</f>
        <v>107.</v>
      </c>
      <c r="Z110" s="11" t="str">
        <f>IF(ISBLANK(laps_times[[#This Row],[17]]),"DNF",CONCATENATE(RANK(rounds_cum_time[[#This Row],[17]],rounds_cum_time[17],1),"."))</f>
        <v>107.</v>
      </c>
      <c r="AA110" s="11" t="str">
        <f>IF(ISBLANK(laps_times[[#This Row],[18]]),"DNF",CONCATENATE(RANK(rounds_cum_time[[#This Row],[18]],rounds_cum_time[18],1),"."))</f>
        <v>107.</v>
      </c>
      <c r="AB110" s="11" t="str">
        <f>IF(ISBLANK(laps_times[[#This Row],[19]]),"DNF",CONCATENATE(RANK(rounds_cum_time[[#This Row],[19]],rounds_cum_time[19],1),"."))</f>
        <v>107.</v>
      </c>
      <c r="AC110" s="11" t="str">
        <f>IF(ISBLANK(laps_times[[#This Row],[20]]),"DNF",CONCATENATE(RANK(rounds_cum_time[[#This Row],[20]],rounds_cum_time[20],1),"."))</f>
        <v>107.</v>
      </c>
      <c r="AD110" s="11" t="str">
        <f>IF(ISBLANK(laps_times[[#This Row],[21]]),"DNF",CONCATENATE(RANK(rounds_cum_time[[#This Row],[21]],rounds_cum_time[21],1),"."))</f>
        <v>107.</v>
      </c>
      <c r="AE110" s="11" t="str">
        <f>IF(ISBLANK(laps_times[[#This Row],[22]]),"DNF",CONCATENATE(RANK(rounds_cum_time[[#This Row],[22]],rounds_cum_time[22],1),"."))</f>
        <v>107.</v>
      </c>
      <c r="AF110" s="11" t="str">
        <f>IF(ISBLANK(laps_times[[#This Row],[23]]),"DNF",CONCATENATE(RANK(rounds_cum_time[[#This Row],[23]],rounds_cum_time[23],1),"."))</f>
        <v>107.</v>
      </c>
      <c r="AG110" s="11" t="str">
        <f>IF(ISBLANK(laps_times[[#This Row],[24]]),"DNF",CONCATENATE(RANK(rounds_cum_time[[#This Row],[24]],rounds_cum_time[24],1),"."))</f>
        <v>107.</v>
      </c>
      <c r="AH110" s="11" t="str">
        <f>IF(ISBLANK(laps_times[[#This Row],[25]]),"DNF",CONCATENATE(RANK(rounds_cum_time[[#This Row],[25]],rounds_cum_time[25],1),"."))</f>
        <v>107.</v>
      </c>
      <c r="AI110" s="11" t="str">
        <f>IF(ISBLANK(laps_times[[#This Row],[26]]),"DNF",CONCATENATE(RANK(rounds_cum_time[[#This Row],[26]],rounds_cum_time[26],1),"."))</f>
        <v>107.</v>
      </c>
      <c r="AJ110" s="11" t="str">
        <f>IF(ISBLANK(laps_times[[#This Row],[27]]),"DNF",CONCATENATE(RANK(rounds_cum_time[[#This Row],[27]],rounds_cum_time[27],1),"."))</f>
        <v>107.</v>
      </c>
      <c r="AK110" s="11" t="str">
        <f>IF(ISBLANK(laps_times[[#This Row],[28]]),"DNF",CONCATENATE(RANK(rounds_cum_time[[#This Row],[28]],rounds_cum_time[28],1),"."))</f>
        <v>107.</v>
      </c>
      <c r="AL110" s="11" t="str">
        <f>IF(ISBLANK(laps_times[[#This Row],[29]]),"DNF",CONCATENATE(RANK(rounds_cum_time[[#This Row],[29]],rounds_cum_time[29],1),"."))</f>
        <v>106.</v>
      </c>
      <c r="AM110" s="11" t="str">
        <f>IF(ISBLANK(laps_times[[#This Row],[30]]),"DNF",CONCATENATE(RANK(rounds_cum_time[[#This Row],[30]],rounds_cum_time[30],1),"."))</f>
        <v>106.</v>
      </c>
      <c r="AN110" s="11" t="str">
        <f>IF(ISBLANK(laps_times[[#This Row],[31]]),"DNF",CONCATENATE(RANK(rounds_cum_time[[#This Row],[31]],rounds_cum_time[31],1),"."))</f>
        <v>106.</v>
      </c>
      <c r="AO110" s="11" t="str">
        <f>IF(ISBLANK(laps_times[[#This Row],[32]]),"DNF",CONCATENATE(RANK(rounds_cum_time[[#This Row],[32]],rounds_cum_time[32],1),"."))</f>
        <v>107.</v>
      </c>
      <c r="AP110" s="11" t="str">
        <f>IF(ISBLANK(laps_times[[#This Row],[33]]),"DNF",CONCATENATE(RANK(rounds_cum_time[[#This Row],[33]],rounds_cum_time[33],1),"."))</f>
        <v>107.</v>
      </c>
      <c r="AQ110" s="11" t="str">
        <f>IF(ISBLANK(laps_times[[#This Row],[34]]),"DNF",CONCATENATE(RANK(rounds_cum_time[[#This Row],[34]],rounds_cum_time[34],1),"."))</f>
        <v>107.</v>
      </c>
      <c r="AR110" s="11" t="str">
        <f>IF(ISBLANK(laps_times[[#This Row],[35]]),"DNF",CONCATENATE(RANK(rounds_cum_time[[#This Row],[35]],rounds_cum_time[35],1),"."))</f>
        <v>107.</v>
      </c>
      <c r="AS110" s="11" t="str">
        <f>IF(ISBLANK(laps_times[[#This Row],[36]]),"DNF",CONCATENATE(RANK(rounds_cum_time[[#This Row],[36]],rounds_cum_time[36],1),"."))</f>
        <v>107.</v>
      </c>
      <c r="AT110" s="11" t="str">
        <f>IF(ISBLANK(laps_times[[#This Row],[37]]),"DNF",CONCATENATE(RANK(rounds_cum_time[[#This Row],[37]],rounds_cum_time[37],1),"."))</f>
        <v>107.</v>
      </c>
      <c r="AU110" s="11" t="str">
        <f>IF(ISBLANK(laps_times[[#This Row],[38]]),"DNF",CONCATENATE(RANK(rounds_cum_time[[#This Row],[38]],rounds_cum_time[38],1),"."))</f>
        <v>107.</v>
      </c>
      <c r="AV110" s="11" t="str">
        <f>IF(ISBLANK(laps_times[[#This Row],[39]]),"DNF",CONCATENATE(RANK(rounds_cum_time[[#This Row],[39]],rounds_cum_time[39],1),"."))</f>
        <v>107.</v>
      </c>
      <c r="AW110" s="11" t="str">
        <f>IF(ISBLANK(laps_times[[#This Row],[40]]),"DNF",CONCATENATE(RANK(rounds_cum_time[[#This Row],[40]],rounds_cum_time[40],1),"."))</f>
        <v>107.</v>
      </c>
      <c r="AX110" s="11" t="str">
        <f>IF(ISBLANK(laps_times[[#This Row],[41]]),"DNF",CONCATENATE(RANK(rounds_cum_time[[#This Row],[41]],rounds_cum_time[41],1),"."))</f>
        <v>105.</v>
      </c>
      <c r="AY110" s="11" t="str">
        <f>IF(ISBLANK(laps_times[[#This Row],[42]]),"DNF",CONCATENATE(RANK(rounds_cum_time[[#This Row],[42]],rounds_cum_time[42],1),"."))</f>
        <v>105.</v>
      </c>
      <c r="AZ110" s="11" t="str">
        <f>IF(ISBLANK(laps_times[[#This Row],[43]]),"DNF",CONCATENATE(RANK(rounds_cum_time[[#This Row],[43]],rounds_cum_time[43],1),"."))</f>
        <v>105.</v>
      </c>
      <c r="BA110" s="11" t="str">
        <f>IF(ISBLANK(laps_times[[#This Row],[44]]),"DNF",CONCATENATE(RANK(rounds_cum_time[[#This Row],[44]],rounds_cum_time[44],1),"."))</f>
        <v>105.</v>
      </c>
      <c r="BB110" s="11" t="str">
        <f>IF(ISBLANK(laps_times[[#This Row],[45]]),"DNF",CONCATENATE(RANK(rounds_cum_time[[#This Row],[45]],rounds_cum_time[45],1),"."))</f>
        <v>105.</v>
      </c>
      <c r="BC110" s="11" t="str">
        <f>IF(ISBLANK(laps_times[[#This Row],[46]]),"DNF",CONCATENATE(RANK(rounds_cum_time[[#This Row],[46]],rounds_cum_time[46],1),"."))</f>
        <v>DNF</v>
      </c>
      <c r="BD110" s="11" t="str">
        <f>IF(ISBLANK(laps_times[[#This Row],[47]]),"DNF",CONCATENATE(RANK(rounds_cum_time[[#This Row],[47]],rounds_cum_time[47],1),"."))</f>
        <v>DNF</v>
      </c>
      <c r="BE110" s="11" t="str">
        <f>IF(ISBLANK(laps_times[[#This Row],[48]]),"DNF",CONCATENATE(RANK(rounds_cum_time[[#This Row],[48]],rounds_cum_time[48],1),"."))</f>
        <v>DNF</v>
      </c>
      <c r="BF110" s="11" t="str">
        <f>IF(ISBLANK(laps_times[[#This Row],[49]]),"DNF",CONCATENATE(RANK(rounds_cum_time[[#This Row],[49]],rounds_cum_time[49],1),"."))</f>
        <v>DNF</v>
      </c>
      <c r="BG110" s="11" t="str">
        <f>IF(ISBLANK(laps_times[[#This Row],[50]]),"DNF",CONCATENATE(RANK(rounds_cum_time[[#This Row],[50]],rounds_cum_time[50],1),"."))</f>
        <v>DNF</v>
      </c>
      <c r="BH110" s="11" t="str">
        <f>IF(ISBLANK(laps_times[[#This Row],[51]]),"DNF",CONCATENATE(RANK(rounds_cum_time[[#This Row],[51]],rounds_cum_time[51],1),"."))</f>
        <v>DNF</v>
      </c>
      <c r="BI110" s="11" t="str">
        <f>IF(ISBLANK(laps_times[[#This Row],[52]]),"DNF",CONCATENATE(RANK(rounds_cum_time[[#This Row],[52]],rounds_cum_time[52],1),"."))</f>
        <v>DNF</v>
      </c>
      <c r="BJ110" s="11" t="str">
        <f>IF(ISBLANK(laps_times[[#This Row],[53]]),"DNF",CONCATENATE(RANK(rounds_cum_time[[#This Row],[53]],rounds_cum_time[53],1),"."))</f>
        <v>DNF</v>
      </c>
      <c r="BK110" s="11" t="str">
        <f>IF(ISBLANK(laps_times[[#This Row],[54]]),"DNF",CONCATENATE(RANK(rounds_cum_time[[#This Row],[54]],rounds_cum_time[54],1),"."))</f>
        <v>DNF</v>
      </c>
      <c r="BL110" s="11" t="str">
        <f>IF(ISBLANK(laps_times[[#This Row],[55]]),"DNF",CONCATENATE(RANK(rounds_cum_time[[#This Row],[55]],rounds_cum_time[55],1),"."))</f>
        <v>DNF</v>
      </c>
      <c r="BM110" s="11" t="str">
        <f>IF(ISBLANK(laps_times[[#This Row],[56]]),"DNF",CONCATENATE(RANK(rounds_cum_time[[#This Row],[56]],rounds_cum_time[56],1),"."))</f>
        <v>DNF</v>
      </c>
      <c r="BN110" s="11" t="str">
        <f>IF(ISBLANK(laps_times[[#This Row],[57]]),"DNF",CONCATENATE(RANK(rounds_cum_time[[#This Row],[57]],rounds_cum_time[57],1),"."))</f>
        <v>DNF</v>
      </c>
      <c r="BO110" s="11" t="str">
        <f>IF(ISBLANK(laps_times[[#This Row],[58]]),"DNF",CONCATENATE(RANK(rounds_cum_time[[#This Row],[58]],rounds_cum_time[58],1),"."))</f>
        <v>DNF</v>
      </c>
      <c r="BP110" s="11" t="str">
        <f>IF(ISBLANK(laps_times[[#This Row],[59]]),"DNF",CONCATENATE(RANK(rounds_cum_time[[#This Row],[59]],rounds_cum_time[59],1),"."))</f>
        <v>DNF</v>
      </c>
      <c r="BQ110" s="11" t="str">
        <f>IF(ISBLANK(laps_times[[#This Row],[60]]),"DNF",CONCATENATE(RANK(rounds_cum_time[[#This Row],[60]],rounds_cum_time[60],1),"."))</f>
        <v>DNF</v>
      </c>
      <c r="BR110" s="11" t="str">
        <f>IF(ISBLANK(laps_times[[#This Row],[61]]),"DNF",CONCATENATE(RANK(rounds_cum_time[[#This Row],[61]],rounds_cum_time[61],1),"."))</f>
        <v>DNF</v>
      </c>
      <c r="BS110" s="11" t="str">
        <f>IF(ISBLANK(laps_times[[#This Row],[62]]),"DNF",CONCATENATE(RANK(rounds_cum_time[[#This Row],[62]],rounds_cum_time[62],1),"."))</f>
        <v>DNF</v>
      </c>
      <c r="BT110" s="11" t="str">
        <f>IF(ISBLANK(laps_times[[#This Row],[63]]),"DNF",CONCATENATE(RANK(rounds_cum_time[[#This Row],[63]],rounds_cum_time[63],1),"."))</f>
        <v>DNF</v>
      </c>
    </row>
    <row r="111" spans="2:72" x14ac:dyDescent="0.2">
      <c r="B111" s="5" t="s">
        <v>189</v>
      </c>
      <c r="C111" s="20">
        <v>108</v>
      </c>
      <c r="D111" s="1" t="s">
        <v>193</v>
      </c>
      <c r="E111" s="3">
        <v>1974</v>
      </c>
      <c r="F111" s="3" t="s">
        <v>1</v>
      </c>
      <c r="G111" s="3" t="s">
        <v>189</v>
      </c>
      <c r="H111" s="1" t="s">
        <v>91</v>
      </c>
      <c r="I111" s="12" t="s">
        <v>189</v>
      </c>
      <c r="J111" s="11" t="str">
        <f>IF(ISBLANK(laps_times[[#This Row],[1]]),"DNF",CONCATENATE(RANK(rounds_cum_time[[#This Row],[1]],rounds_cum_time[1],1),"."))</f>
        <v>101.</v>
      </c>
      <c r="K111" s="11" t="str">
        <f>IF(ISBLANK(laps_times[[#This Row],[2]]),"DNF",CONCATENATE(RANK(rounds_cum_time[[#This Row],[2]],rounds_cum_time[2],1),"."))</f>
        <v>101.</v>
      </c>
      <c r="L111" s="11" t="str">
        <f>IF(ISBLANK(laps_times[[#This Row],[3]]),"DNF",CONCATENATE(RANK(rounds_cum_time[[#This Row],[3]],rounds_cum_time[3],1),"."))</f>
        <v>99.</v>
      </c>
      <c r="M111" s="11" t="str">
        <f>IF(ISBLANK(laps_times[[#This Row],[4]]),"DNF",CONCATENATE(RANK(rounds_cum_time[[#This Row],[4]],rounds_cum_time[4],1),"."))</f>
        <v>99.</v>
      </c>
      <c r="N111" s="11" t="str">
        <f>IF(ISBLANK(laps_times[[#This Row],[5]]),"DNF",CONCATENATE(RANK(rounds_cum_time[[#This Row],[5]],rounds_cum_time[5],1),"."))</f>
        <v>101.</v>
      </c>
      <c r="O111" s="11" t="str">
        <f>IF(ISBLANK(laps_times[[#This Row],[6]]),"DNF",CONCATENATE(RANK(rounds_cum_time[[#This Row],[6]],rounds_cum_time[6],1),"."))</f>
        <v>103.</v>
      </c>
      <c r="P111" s="11" t="str">
        <f>IF(ISBLANK(laps_times[[#This Row],[7]]),"DNF",CONCATENATE(RANK(rounds_cum_time[[#This Row],[7]],rounds_cum_time[7],1),"."))</f>
        <v>102.</v>
      </c>
      <c r="Q111" s="11" t="str">
        <f>IF(ISBLANK(laps_times[[#This Row],[8]]),"DNF",CONCATENATE(RANK(rounds_cum_time[[#This Row],[8]],rounds_cum_time[8],1),"."))</f>
        <v>102.</v>
      </c>
      <c r="R111" s="11" t="str">
        <f>IF(ISBLANK(laps_times[[#This Row],[9]]),"DNF",CONCATENATE(RANK(rounds_cum_time[[#This Row],[9]],rounds_cum_time[9],1),"."))</f>
        <v>102.</v>
      </c>
      <c r="S111" s="11" t="str">
        <f>IF(ISBLANK(laps_times[[#This Row],[10]]),"DNF",CONCATENATE(RANK(rounds_cum_time[[#This Row],[10]],rounds_cum_time[10],1),"."))</f>
        <v>102.</v>
      </c>
      <c r="T111" s="11" t="str">
        <f>IF(ISBLANK(laps_times[[#This Row],[11]]),"DNF",CONCATENATE(RANK(rounds_cum_time[[#This Row],[11]],rounds_cum_time[11],1),"."))</f>
        <v>102.</v>
      </c>
      <c r="U111" s="11" t="str">
        <f>IF(ISBLANK(laps_times[[#This Row],[12]]),"DNF",CONCATENATE(RANK(rounds_cum_time[[#This Row],[12]],rounds_cum_time[12],1),"."))</f>
        <v>102.</v>
      </c>
      <c r="V111" s="11" t="str">
        <f>IF(ISBLANK(laps_times[[#This Row],[13]]),"DNF",CONCATENATE(RANK(rounds_cum_time[[#This Row],[13]],rounds_cum_time[13],1),"."))</f>
        <v>102.</v>
      </c>
      <c r="W111" s="11" t="str">
        <f>IF(ISBLANK(laps_times[[#This Row],[14]]),"DNF",CONCATENATE(RANK(rounds_cum_time[[#This Row],[14]],rounds_cum_time[14],1),"."))</f>
        <v>102.</v>
      </c>
      <c r="X111" s="11" t="str">
        <f>IF(ISBLANK(laps_times[[#This Row],[15]]),"DNF",CONCATENATE(RANK(rounds_cum_time[[#This Row],[15]],rounds_cum_time[15],1),"."))</f>
        <v>102.</v>
      </c>
      <c r="Y111" s="11" t="str">
        <f>IF(ISBLANK(laps_times[[#This Row],[16]]),"DNF",CONCATENATE(RANK(rounds_cum_time[[#This Row],[16]],rounds_cum_time[16],1),"."))</f>
        <v>101.</v>
      </c>
      <c r="Z111" s="11" t="str">
        <f>IF(ISBLANK(laps_times[[#This Row],[17]]),"DNF",CONCATENATE(RANK(rounds_cum_time[[#This Row],[17]],rounds_cum_time[17],1),"."))</f>
        <v>101.</v>
      </c>
      <c r="AA111" s="11" t="str">
        <f>IF(ISBLANK(laps_times[[#This Row],[18]]),"DNF",CONCATENATE(RANK(rounds_cum_time[[#This Row],[18]],rounds_cum_time[18],1),"."))</f>
        <v>101.</v>
      </c>
      <c r="AB111" s="11" t="str">
        <f>IF(ISBLANK(laps_times[[#This Row],[19]]),"DNF",CONCATENATE(RANK(rounds_cum_time[[#This Row],[19]],rounds_cum_time[19],1),"."))</f>
        <v>100.</v>
      </c>
      <c r="AC111" s="11" t="str">
        <f>IF(ISBLANK(laps_times[[#This Row],[20]]),"DNF",CONCATENATE(RANK(rounds_cum_time[[#This Row],[20]],rounds_cum_time[20],1),"."))</f>
        <v>100.</v>
      </c>
      <c r="AD111" s="11" t="str">
        <f>IF(ISBLANK(laps_times[[#This Row],[21]]),"DNF",CONCATENATE(RANK(rounds_cum_time[[#This Row],[21]],rounds_cum_time[21],1),"."))</f>
        <v>100.</v>
      </c>
      <c r="AE111" s="11" t="str">
        <f>IF(ISBLANK(laps_times[[#This Row],[22]]),"DNF",CONCATENATE(RANK(rounds_cum_time[[#This Row],[22]],rounds_cum_time[22],1),"."))</f>
        <v>99.</v>
      </c>
      <c r="AF111" s="11" t="str">
        <f>IF(ISBLANK(laps_times[[#This Row],[23]]),"DNF",CONCATENATE(RANK(rounds_cum_time[[#This Row],[23]],rounds_cum_time[23],1),"."))</f>
        <v>99.</v>
      </c>
      <c r="AG111" s="11" t="str">
        <f>IF(ISBLANK(laps_times[[#This Row],[24]]),"DNF",CONCATENATE(RANK(rounds_cum_time[[#This Row],[24]],rounds_cum_time[24],1),"."))</f>
        <v>99.</v>
      </c>
      <c r="AH111" s="11" t="str">
        <f>IF(ISBLANK(laps_times[[#This Row],[25]]),"DNF",CONCATENATE(RANK(rounds_cum_time[[#This Row],[25]],rounds_cum_time[25],1),"."))</f>
        <v>99.</v>
      </c>
      <c r="AI111" s="11" t="str">
        <f>IF(ISBLANK(laps_times[[#This Row],[26]]),"DNF",CONCATENATE(RANK(rounds_cum_time[[#This Row],[26]],rounds_cum_time[26],1),"."))</f>
        <v>99.</v>
      </c>
      <c r="AJ111" s="11" t="str">
        <f>IF(ISBLANK(laps_times[[#This Row],[27]]),"DNF",CONCATENATE(RANK(rounds_cum_time[[#This Row],[27]],rounds_cum_time[27],1),"."))</f>
        <v>99.</v>
      </c>
      <c r="AK111" s="11" t="str">
        <f>IF(ISBLANK(laps_times[[#This Row],[28]]),"DNF",CONCATENATE(RANK(rounds_cum_time[[#This Row],[28]],rounds_cum_time[28],1),"."))</f>
        <v>99.</v>
      </c>
      <c r="AL111" s="11" t="str">
        <f>IF(ISBLANK(laps_times[[#This Row],[29]]),"DNF",CONCATENATE(RANK(rounds_cum_time[[#This Row],[29]],rounds_cum_time[29],1),"."))</f>
        <v>98.</v>
      </c>
      <c r="AM111" s="11" t="str">
        <f>IF(ISBLANK(laps_times[[#This Row],[30]]),"DNF",CONCATENATE(RANK(rounds_cum_time[[#This Row],[30]],rounds_cum_time[30],1),"."))</f>
        <v>99.</v>
      </c>
      <c r="AN111" s="11" t="str">
        <f>IF(ISBLANK(laps_times[[#This Row],[31]]),"DNF",CONCATENATE(RANK(rounds_cum_time[[#This Row],[31]],rounds_cum_time[31],1),"."))</f>
        <v>99.</v>
      </c>
      <c r="AO111" s="11" t="str">
        <f>IF(ISBLANK(laps_times[[#This Row],[32]]),"DNF",CONCATENATE(RANK(rounds_cum_time[[#This Row],[32]],rounds_cum_time[32],1),"."))</f>
        <v>99.</v>
      </c>
      <c r="AP111" s="11" t="str">
        <f>IF(ISBLANK(laps_times[[#This Row],[33]]),"DNF",CONCATENATE(RANK(rounds_cum_time[[#This Row],[33]],rounds_cum_time[33],1),"."))</f>
        <v>99.</v>
      </c>
      <c r="AQ111" s="11" t="str">
        <f>IF(ISBLANK(laps_times[[#This Row],[34]]),"DNF",CONCATENATE(RANK(rounds_cum_time[[#This Row],[34]],rounds_cum_time[34],1),"."))</f>
        <v>100.</v>
      </c>
      <c r="AR111" s="11" t="str">
        <f>IF(ISBLANK(laps_times[[#This Row],[35]]),"DNF",CONCATENATE(RANK(rounds_cum_time[[#This Row],[35]],rounds_cum_time[35],1),"."))</f>
        <v>101.</v>
      </c>
      <c r="AS111" s="11" t="str">
        <f>IF(ISBLANK(laps_times[[#This Row],[36]]),"DNF",CONCATENATE(RANK(rounds_cum_time[[#This Row],[36]],rounds_cum_time[36],1),"."))</f>
        <v>100.</v>
      </c>
      <c r="AT111" s="11" t="str">
        <f>IF(ISBLANK(laps_times[[#This Row],[37]]),"DNF",CONCATENATE(RANK(rounds_cum_time[[#This Row],[37]],rounds_cum_time[37],1),"."))</f>
        <v>100.</v>
      </c>
      <c r="AU111" s="11" t="str">
        <f>IF(ISBLANK(laps_times[[#This Row],[38]]),"DNF",CONCATENATE(RANK(rounds_cum_time[[#This Row],[38]],rounds_cum_time[38],1),"."))</f>
        <v>100.</v>
      </c>
      <c r="AV111" s="11" t="str">
        <f>IF(ISBLANK(laps_times[[#This Row],[39]]),"DNF",CONCATENATE(RANK(rounds_cum_time[[#This Row],[39]],rounds_cum_time[39],1),"."))</f>
        <v>100.</v>
      </c>
      <c r="AW111" s="11" t="str">
        <f>IF(ISBLANK(laps_times[[#This Row],[40]]),"DNF",CONCATENATE(RANK(rounds_cum_time[[#This Row],[40]],rounds_cum_time[40],1),"."))</f>
        <v>100.</v>
      </c>
      <c r="AX111" s="11" t="str">
        <f>IF(ISBLANK(laps_times[[#This Row],[41]]),"DNF",CONCATENATE(RANK(rounds_cum_time[[#This Row],[41]],rounds_cum_time[41],1),"."))</f>
        <v>DNF</v>
      </c>
      <c r="AY111" s="11" t="str">
        <f>IF(ISBLANK(laps_times[[#This Row],[42]]),"DNF",CONCATENATE(RANK(rounds_cum_time[[#This Row],[42]],rounds_cum_time[42],1),"."))</f>
        <v>DNF</v>
      </c>
      <c r="AZ111" s="11" t="str">
        <f>IF(ISBLANK(laps_times[[#This Row],[43]]),"DNF",CONCATENATE(RANK(rounds_cum_time[[#This Row],[43]],rounds_cum_time[43],1),"."))</f>
        <v>DNF</v>
      </c>
      <c r="BA111" s="11" t="str">
        <f>IF(ISBLANK(laps_times[[#This Row],[44]]),"DNF",CONCATENATE(RANK(rounds_cum_time[[#This Row],[44]],rounds_cum_time[44],1),"."))</f>
        <v>DNF</v>
      </c>
      <c r="BB111" s="11" t="str">
        <f>IF(ISBLANK(laps_times[[#This Row],[45]]),"DNF",CONCATENATE(RANK(rounds_cum_time[[#This Row],[45]],rounds_cum_time[45],1),"."))</f>
        <v>DNF</v>
      </c>
      <c r="BC111" s="11" t="str">
        <f>IF(ISBLANK(laps_times[[#This Row],[46]]),"DNF",CONCATENATE(RANK(rounds_cum_time[[#This Row],[46]],rounds_cum_time[46],1),"."))</f>
        <v>DNF</v>
      </c>
      <c r="BD111" s="11" t="str">
        <f>IF(ISBLANK(laps_times[[#This Row],[47]]),"DNF",CONCATENATE(RANK(rounds_cum_time[[#This Row],[47]],rounds_cum_time[47],1),"."))</f>
        <v>DNF</v>
      </c>
      <c r="BE111" s="11" t="str">
        <f>IF(ISBLANK(laps_times[[#This Row],[48]]),"DNF",CONCATENATE(RANK(rounds_cum_time[[#This Row],[48]],rounds_cum_time[48],1),"."))</f>
        <v>DNF</v>
      </c>
      <c r="BF111" s="11" t="str">
        <f>IF(ISBLANK(laps_times[[#This Row],[49]]),"DNF",CONCATENATE(RANK(rounds_cum_time[[#This Row],[49]],rounds_cum_time[49],1),"."))</f>
        <v>DNF</v>
      </c>
      <c r="BG111" s="11" t="str">
        <f>IF(ISBLANK(laps_times[[#This Row],[50]]),"DNF",CONCATENATE(RANK(rounds_cum_time[[#This Row],[50]],rounds_cum_time[50],1),"."))</f>
        <v>DNF</v>
      </c>
      <c r="BH111" s="11" t="str">
        <f>IF(ISBLANK(laps_times[[#This Row],[51]]),"DNF",CONCATENATE(RANK(rounds_cum_time[[#This Row],[51]],rounds_cum_time[51],1),"."))</f>
        <v>DNF</v>
      </c>
      <c r="BI111" s="11" t="str">
        <f>IF(ISBLANK(laps_times[[#This Row],[52]]),"DNF",CONCATENATE(RANK(rounds_cum_time[[#This Row],[52]],rounds_cum_time[52],1),"."))</f>
        <v>DNF</v>
      </c>
      <c r="BJ111" s="11" t="str">
        <f>IF(ISBLANK(laps_times[[#This Row],[53]]),"DNF",CONCATENATE(RANK(rounds_cum_time[[#This Row],[53]],rounds_cum_time[53],1),"."))</f>
        <v>DNF</v>
      </c>
      <c r="BK111" s="11" t="str">
        <f>IF(ISBLANK(laps_times[[#This Row],[54]]),"DNF",CONCATENATE(RANK(rounds_cum_time[[#This Row],[54]],rounds_cum_time[54],1),"."))</f>
        <v>DNF</v>
      </c>
      <c r="BL111" s="11" t="str">
        <f>IF(ISBLANK(laps_times[[#This Row],[55]]),"DNF",CONCATENATE(RANK(rounds_cum_time[[#This Row],[55]],rounds_cum_time[55],1),"."))</f>
        <v>DNF</v>
      </c>
      <c r="BM111" s="11" t="str">
        <f>IF(ISBLANK(laps_times[[#This Row],[56]]),"DNF",CONCATENATE(RANK(rounds_cum_time[[#This Row],[56]],rounds_cum_time[56],1),"."))</f>
        <v>DNF</v>
      </c>
      <c r="BN111" s="11" t="str">
        <f>IF(ISBLANK(laps_times[[#This Row],[57]]),"DNF",CONCATENATE(RANK(rounds_cum_time[[#This Row],[57]],rounds_cum_time[57],1),"."))</f>
        <v>DNF</v>
      </c>
      <c r="BO111" s="11" t="str">
        <f>IF(ISBLANK(laps_times[[#This Row],[58]]),"DNF",CONCATENATE(RANK(rounds_cum_time[[#This Row],[58]],rounds_cum_time[58],1),"."))</f>
        <v>DNF</v>
      </c>
      <c r="BP111" s="11" t="str">
        <f>IF(ISBLANK(laps_times[[#This Row],[59]]),"DNF",CONCATENATE(RANK(rounds_cum_time[[#This Row],[59]],rounds_cum_time[59],1),"."))</f>
        <v>DNF</v>
      </c>
      <c r="BQ111" s="11" t="str">
        <f>IF(ISBLANK(laps_times[[#This Row],[60]]),"DNF",CONCATENATE(RANK(rounds_cum_time[[#This Row],[60]],rounds_cum_time[60],1),"."))</f>
        <v>DNF</v>
      </c>
      <c r="BR111" s="11" t="str">
        <f>IF(ISBLANK(laps_times[[#This Row],[61]]),"DNF",CONCATENATE(RANK(rounds_cum_time[[#This Row],[61]],rounds_cum_time[61],1),"."))</f>
        <v>DNF</v>
      </c>
      <c r="BS111" s="11" t="str">
        <f>IF(ISBLANK(laps_times[[#This Row],[62]]),"DNF",CONCATENATE(RANK(rounds_cum_time[[#This Row],[62]],rounds_cum_time[62],1),"."))</f>
        <v>DNF</v>
      </c>
      <c r="BT111" s="11" t="str">
        <f>IF(ISBLANK(laps_times[[#This Row],[63]]),"DNF",CONCATENATE(RANK(rounds_cum_time[[#This Row],[63]],rounds_cum_time[63],1),"."))</f>
        <v>DNF</v>
      </c>
    </row>
    <row r="112" spans="2:72" x14ac:dyDescent="0.2">
      <c r="B112" s="5" t="s">
        <v>189</v>
      </c>
      <c r="C112" s="20">
        <v>76</v>
      </c>
      <c r="D112" s="1" t="s">
        <v>194</v>
      </c>
      <c r="E112" s="3">
        <v>1977</v>
      </c>
      <c r="F112" s="3" t="s">
        <v>8</v>
      </c>
      <c r="G112" s="3" t="s">
        <v>189</v>
      </c>
      <c r="H112" s="1" t="s">
        <v>196</v>
      </c>
      <c r="I112" s="12" t="s">
        <v>189</v>
      </c>
      <c r="J112" s="11" t="str">
        <f>IF(ISBLANK(laps_times[[#This Row],[1]]),"DNF",CONCATENATE(RANK(rounds_cum_time[[#This Row],[1]],rounds_cum_time[1],1),"."))</f>
        <v>66.</v>
      </c>
      <c r="K112" s="11" t="str">
        <f>IF(ISBLANK(laps_times[[#This Row],[2]]),"DNF",CONCATENATE(RANK(rounds_cum_time[[#This Row],[2]],rounds_cum_time[2],1),"."))</f>
        <v>73.</v>
      </c>
      <c r="L112" s="11" t="str">
        <f>IF(ISBLANK(laps_times[[#This Row],[3]]),"DNF",CONCATENATE(RANK(rounds_cum_time[[#This Row],[3]],rounds_cum_time[3],1),"."))</f>
        <v>74.</v>
      </c>
      <c r="M112" s="11" t="str">
        <f>IF(ISBLANK(laps_times[[#This Row],[4]]),"DNF",CONCATENATE(RANK(rounds_cum_time[[#This Row],[4]],rounds_cum_time[4],1),"."))</f>
        <v>77.</v>
      </c>
      <c r="N112" s="11" t="str">
        <f>IF(ISBLANK(laps_times[[#This Row],[5]]),"DNF",CONCATENATE(RANK(rounds_cum_time[[#This Row],[5]],rounds_cum_time[5],1),"."))</f>
        <v>79.</v>
      </c>
      <c r="O112" s="11" t="str">
        <f>IF(ISBLANK(laps_times[[#This Row],[6]]),"DNF",CONCATENATE(RANK(rounds_cum_time[[#This Row],[6]],rounds_cum_time[6],1),"."))</f>
        <v>79.</v>
      </c>
      <c r="P112" s="11" t="str">
        <f>IF(ISBLANK(laps_times[[#This Row],[7]]),"DNF",CONCATENATE(RANK(rounds_cum_time[[#This Row],[7]],rounds_cum_time[7],1),"."))</f>
        <v>78.</v>
      </c>
      <c r="Q112" s="11" t="str">
        <f>IF(ISBLANK(laps_times[[#This Row],[8]]),"DNF",CONCATENATE(RANK(rounds_cum_time[[#This Row],[8]],rounds_cum_time[8],1),"."))</f>
        <v>80.</v>
      </c>
      <c r="R112" s="11" t="str">
        <f>IF(ISBLANK(laps_times[[#This Row],[9]]),"DNF",CONCATENATE(RANK(rounds_cum_time[[#This Row],[9]],rounds_cum_time[9],1),"."))</f>
        <v>79.</v>
      </c>
      <c r="S112" s="11" t="str">
        <f>IF(ISBLANK(laps_times[[#This Row],[10]]),"DNF",CONCATENATE(RANK(rounds_cum_time[[#This Row],[10]],rounds_cum_time[10],1),"."))</f>
        <v>80.</v>
      </c>
      <c r="T112" s="11" t="str">
        <f>IF(ISBLANK(laps_times[[#This Row],[11]]),"DNF",CONCATENATE(RANK(rounds_cum_time[[#This Row],[11]],rounds_cum_time[11],1),"."))</f>
        <v>79.</v>
      </c>
      <c r="U112" s="11" t="str">
        <f>IF(ISBLANK(laps_times[[#This Row],[12]]),"DNF",CONCATENATE(RANK(rounds_cum_time[[#This Row],[12]],rounds_cum_time[12],1),"."))</f>
        <v>83.</v>
      </c>
      <c r="V112" s="11" t="str">
        <f>IF(ISBLANK(laps_times[[#This Row],[13]]),"DNF",CONCATENATE(RANK(rounds_cum_time[[#This Row],[13]],rounds_cum_time[13],1),"."))</f>
        <v>82.</v>
      </c>
      <c r="W112" s="11" t="str">
        <f>IF(ISBLANK(laps_times[[#This Row],[14]]),"DNF",CONCATENATE(RANK(rounds_cum_time[[#This Row],[14]],rounds_cum_time[14],1),"."))</f>
        <v>81.</v>
      </c>
      <c r="X112" s="11" t="str">
        <f>IF(ISBLANK(laps_times[[#This Row],[15]]),"DNF",CONCATENATE(RANK(rounds_cum_time[[#This Row],[15]],rounds_cum_time[15],1),"."))</f>
        <v>81.</v>
      </c>
      <c r="Y112" s="11" t="str">
        <f>IF(ISBLANK(laps_times[[#This Row],[16]]),"DNF",CONCATENATE(RANK(rounds_cum_time[[#This Row],[16]],rounds_cum_time[16],1),"."))</f>
        <v>81.</v>
      </c>
      <c r="Z112" s="11" t="str">
        <f>IF(ISBLANK(laps_times[[#This Row],[17]]),"DNF",CONCATENATE(RANK(rounds_cum_time[[#This Row],[17]],rounds_cum_time[17],1),"."))</f>
        <v>81.</v>
      </c>
      <c r="AA112" s="11" t="str">
        <f>IF(ISBLANK(laps_times[[#This Row],[18]]),"DNF",CONCATENATE(RANK(rounds_cum_time[[#This Row],[18]],rounds_cum_time[18],1),"."))</f>
        <v>81.</v>
      </c>
      <c r="AB112" s="11" t="str">
        <f>IF(ISBLANK(laps_times[[#This Row],[19]]),"DNF",CONCATENATE(RANK(rounds_cum_time[[#This Row],[19]],rounds_cum_time[19],1),"."))</f>
        <v>81.</v>
      </c>
      <c r="AC112" s="11" t="str">
        <f>IF(ISBLANK(laps_times[[#This Row],[20]]),"DNF",CONCATENATE(RANK(rounds_cum_time[[#This Row],[20]],rounds_cum_time[20],1),"."))</f>
        <v>81.</v>
      </c>
      <c r="AD112" s="11" t="str">
        <f>IF(ISBLANK(laps_times[[#This Row],[21]]),"DNF",CONCATENATE(RANK(rounds_cum_time[[#This Row],[21]],rounds_cum_time[21],1),"."))</f>
        <v>80.</v>
      </c>
      <c r="AE112" s="11" t="str">
        <f>IF(ISBLANK(laps_times[[#This Row],[22]]),"DNF",CONCATENATE(RANK(rounds_cum_time[[#This Row],[22]],rounds_cum_time[22],1),"."))</f>
        <v>79.</v>
      </c>
      <c r="AF112" s="11" t="str">
        <f>IF(ISBLANK(laps_times[[#This Row],[23]]),"DNF",CONCATENATE(RANK(rounds_cum_time[[#This Row],[23]],rounds_cum_time[23],1),"."))</f>
        <v>78.</v>
      </c>
      <c r="AG112" s="11" t="str">
        <f>IF(ISBLANK(laps_times[[#This Row],[24]]),"DNF",CONCATENATE(RANK(rounds_cum_time[[#This Row],[24]],rounds_cum_time[24],1),"."))</f>
        <v>78.</v>
      </c>
      <c r="AH112" s="11" t="str">
        <f>IF(ISBLANK(laps_times[[#This Row],[25]]),"DNF",CONCATENATE(RANK(rounds_cum_time[[#This Row],[25]],rounds_cum_time[25],1),"."))</f>
        <v>77.</v>
      </c>
      <c r="AI112" s="11" t="str">
        <f>IF(ISBLANK(laps_times[[#This Row],[26]]),"DNF",CONCATENATE(RANK(rounds_cum_time[[#This Row],[26]],rounds_cum_time[26],1),"."))</f>
        <v>77.</v>
      </c>
      <c r="AJ112" s="11" t="str">
        <f>IF(ISBLANK(laps_times[[#This Row],[27]]),"DNF",CONCATENATE(RANK(rounds_cum_time[[#This Row],[27]],rounds_cum_time[27],1),"."))</f>
        <v>77.</v>
      </c>
      <c r="AK112" s="11" t="str">
        <f>IF(ISBLANK(laps_times[[#This Row],[28]]),"DNF",CONCATENATE(RANK(rounds_cum_time[[#This Row],[28]],rounds_cum_time[28],1),"."))</f>
        <v>77.</v>
      </c>
      <c r="AL112" s="11" t="str">
        <f>IF(ISBLANK(laps_times[[#This Row],[29]]),"DNF",CONCATENATE(RANK(rounds_cum_time[[#This Row],[29]],rounds_cum_time[29],1),"."))</f>
        <v>77.</v>
      </c>
      <c r="AM112" s="11" t="str">
        <f>IF(ISBLANK(laps_times[[#This Row],[30]]),"DNF",CONCATENATE(RANK(rounds_cum_time[[#This Row],[30]],rounds_cum_time[30],1),"."))</f>
        <v>77.</v>
      </c>
      <c r="AN112" s="11" t="str">
        <f>IF(ISBLANK(laps_times[[#This Row],[31]]),"DNF",CONCATENATE(RANK(rounds_cum_time[[#This Row],[31]],rounds_cum_time[31],1),"."))</f>
        <v>77.</v>
      </c>
      <c r="AO112" s="11" t="str">
        <f>IF(ISBLANK(laps_times[[#This Row],[32]]),"DNF",CONCATENATE(RANK(rounds_cum_time[[#This Row],[32]],rounds_cum_time[32],1),"."))</f>
        <v>77.</v>
      </c>
      <c r="AP112" s="11" t="str">
        <f>IF(ISBLANK(laps_times[[#This Row],[33]]),"DNF",CONCATENATE(RANK(rounds_cum_time[[#This Row],[33]],rounds_cum_time[33],1),"."))</f>
        <v>77.</v>
      </c>
      <c r="AQ112" s="11" t="str">
        <f>IF(ISBLANK(laps_times[[#This Row],[34]]),"DNF",CONCATENATE(RANK(rounds_cum_time[[#This Row],[34]],rounds_cum_time[34],1),"."))</f>
        <v>77.</v>
      </c>
      <c r="AR112" s="11" t="str">
        <f>IF(ISBLANK(laps_times[[#This Row],[35]]),"DNF",CONCATENATE(RANK(rounds_cum_time[[#This Row],[35]],rounds_cum_time[35],1),"."))</f>
        <v>77.</v>
      </c>
      <c r="AS112" s="11" t="str">
        <f>IF(ISBLANK(laps_times[[#This Row],[36]]),"DNF",CONCATENATE(RANK(rounds_cum_time[[#This Row],[36]],rounds_cum_time[36],1),"."))</f>
        <v>77.</v>
      </c>
      <c r="AT112" s="11" t="str">
        <f>IF(ISBLANK(laps_times[[#This Row],[37]]),"DNF",CONCATENATE(RANK(rounds_cum_time[[#This Row],[37]],rounds_cum_time[37],1),"."))</f>
        <v>78.</v>
      </c>
      <c r="AU112" s="11" t="str">
        <f>IF(ISBLANK(laps_times[[#This Row],[38]]),"DNF",CONCATENATE(RANK(rounds_cum_time[[#This Row],[38]],rounds_cum_time[38],1),"."))</f>
        <v>78.</v>
      </c>
      <c r="AV112" s="11" t="str">
        <f>IF(ISBLANK(laps_times[[#This Row],[39]]),"DNF",CONCATENATE(RANK(rounds_cum_time[[#This Row],[39]],rounds_cum_time[39],1),"."))</f>
        <v>79.</v>
      </c>
      <c r="AW112" s="11" t="str">
        <f>IF(ISBLANK(laps_times[[#This Row],[40]]),"DNF",CONCATENATE(RANK(rounds_cum_time[[#This Row],[40]],rounds_cum_time[40],1),"."))</f>
        <v>79.</v>
      </c>
      <c r="AX112" s="11" t="str">
        <f>IF(ISBLANK(laps_times[[#This Row],[41]]),"DNF",CONCATENATE(RANK(rounds_cum_time[[#This Row],[41]],rounds_cum_time[41],1),"."))</f>
        <v>DNF</v>
      </c>
      <c r="AY112" s="11" t="str">
        <f>IF(ISBLANK(laps_times[[#This Row],[42]]),"DNF",CONCATENATE(RANK(rounds_cum_time[[#This Row],[42]],rounds_cum_time[42],1),"."))</f>
        <v>DNF</v>
      </c>
      <c r="AZ112" s="11" t="str">
        <f>IF(ISBLANK(laps_times[[#This Row],[43]]),"DNF",CONCATENATE(RANK(rounds_cum_time[[#This Row],[43]],rounds_cum_time[43],1),"."))</f>
        <v>DNF</v>
      </c>
      <c r="BA112" s="11" t="str">
        <f>IF(ISBLANK(laps_times[[#This Row],[44]]),"DNF",CONCATENATE(RANK(rounds_cum_time[[#This Row],[44]],rounds_cum_time[44],1),"."))</f>
        <v>DNF</v>
      </c>
      <c r="BB112" s="11" t="str">
        <f>IF(ISBLANK(laps_times[[#This Row],[45]]),"DNF",CONCATENATE(RANK(rounds_cum_time[[#This Row],[45]],rounds_cum_time[45],1),"."))</f>
        <v>DNF</v>
      </c>
      <c r="BC112" s="11" t="str">
        <f>IF(ISBLANK(laps_times[[#This Row],[46]]),"DNF",CONCATENATE(RANK(rounds_cum_time[[#This Row],[46]],rounds_cum_time[46],1),"."))</f>
        <v>DNF</v>
      </c>
      <c r="BD112" s="11" t="str">
        <f>IF(ISBLANK(laps_times[[#This Row],[47]]),"DNF",CONCATENATE(RANK(rounds_cum_time[[#This Row],[47]],rounds_cum_time[47],1),"."))</f>
        <v>DNF</v>
      </c>
      <c r="BE112" s="11" t="str">
        <f>IF(ISBLANK(laps_times[[#This Row],[48]]),"DNF",CONCATENATE(RANK(rounds_cum_time[[#This Row],[48]],rounds_cum_time[48],1),"."))</f>
        <v>DNF</v>
      </c>
      <c r="BF112" s="11" t="str">
        <f>IF(ISBLANK(laps_times[[#This Row],[49]]),"DNF",CONCATENATE(RANK(rounds_cum_time[[#This Row],[49]],rounds_cum_time[49],1),"."))</f>
        <v>DNF</v>
      </c>
      <c r="BG112" s="11" t="str">
        <f>IF(ISBLANK(laps_times[[#This Row],[50]]),"DNF",CONCATENATE(RANK(rounds_cum_time[[#This Row],[50]],rounds_cum_time[50],1),"."))</f>
        <v>DNF</v>
      </c>
      <c r="BH112" s="11" t="str">
        <f>IF(ISBLANK(laps_times[[#This Row],[51]]),"DNF",CONCATENATE(RANK(rounds_cum_time[[#This Row],[51]],rounds_cum_time[51],1),"."))</f>
        <v>DNF</v>
      </c>
      <c r="BI112" s="11" t="str">
        <f>IF(ISBLANK(laps_times[[#This Row],[52]]),"DNF",CONCATENATE(RANK(rounds_cum_time[[#This Row],[52]],rounds_cum_time[52],1),"."))</f>
        <v>DNF</v>
      </c>
      <c r="BJ112" s="11" t="str">
        <f>IF(ISBLANK(laps_times[[#This Row],[53]]),"DNF",CONCATENATE(RANK(rounds_cum_time[[#This Row],[53]],rounds_cum_time[53],1),"."))</f>
        <v>DNF</v>
      </c>
      <c r="BK112" s="11" t="str">
        <f>IF(ISBLANK(laps_times[[#This Row],[54]]),"DNF",CONCATENATE(RANK(rounds_cum_time[[#This Row],[54]],rounds_cum_time[54],1),"."))</f>
        <v>DNF</v>
      </c>
      <c r="BL112" s="11" t="str">
        <f>IF(ISBLANK(laps_times[[#This Row],[55]]),"DNF",CONCATENATE(RANK(rounds_cum_time[[#This Row],[55]],rounds_cum_time[55],1),"."))</f>
        <v>DNF</v>
      </c>
      <c r="BM112" s="11" t="str">
        <f>IF(ISBLANK(laps_times[[#This Row],[56]]),"DNF",CONCATENATE(RANK(rounds_cum_time[[#This Row],[56]],rounds_cum_time[56],1),"."))</f>
        <v>DNF</v>
      </c>
      <c r="BN112" s="11" t="str">
        <f>IF(ISBLANK(laps_times[[#This Row],[57]]),"DNF",CONCATENATE(RANK(rounds_cum_time[[#This Row],[57]],rounds_cum_time[57],1),"."))</f>
        <v>DNF</v>
      </c>
      <c r="BO112" s="11" t="str">
        <f>IF(ISBLANK(laps_times[[#This Row],[58]]),"DNF",CONCATENATE(RANK(rounds_cum_time[[#This Row],[58]],rounds_cum_time[58],1),"."))</f>
        <v>DNF</v>
      </c>
      <c r="BP112" s="11" t="str">
        <f>IF(ISBLANK(laps_times[[#This Row],[59]]),"DNF",CONCATENATE(RANK(rounds_cum_time[[#This Row],[59]],rounds_cum_time[59],1),"."))</f>
        <v>DNF</v>
      </c>
      <c r="BQ112" s="11" t="str">
        <f>IF(ISBLANK(laps_times[[#This Row],[60]]),"DNF",CONCATENATE(RANK(rounds_cum_time[[#This Row],[60]],rounds_cum_time[60],1),"."))</f>
        <v>DNF</v>
      </c>
      <c r="BR112" s="11" t="str">
        <f>IF(ISBLANK(laps_times[[#This Row],[61]]),"DNF",CONCATENATE(RANK(rounds_cum_time[[#This Row],[61]],rounds_cum_time[61],1),"."))</f>
        <v>DNF</v>
      </c>
      <c r="BS112" s="11" t="str">
        <f>IF(ISBLANK(laps_times[[#This Row],[62]]),"DNF",CONCATENATE(RANK(rounds_cum_time[[#This Row],[62]],rounds_cum_time[62],1),"."))</f>
        <v>DNF</v>
      </c>
      <c r="BT112" s="11" t="str">
        <f>IF(ISBLANK(laps_times[[#This Row],[63]]),"DNF",CONCATENATE(RANK(rounds_cum_time[[#This Row],[63]],rounds_cum_time[63],1),"."))</f>
        <v>DNF</v>
      </c>
    </row>
    <row r="113" spans="2:72" x14ac:dyDescent="0.2">
      <c r="B113" s="5" t="s">
        <v>189</v>
      </c>
      <c r="C113" s="20">
        <v>56</v>
      </c>
      <c r="D113" s="1" t="s">
        <v>195</v>
      </c>
      <c r="E113" s="3">
        <v>1962</v>
      </c>
      <c r="F113" s="3" t="s">
        <v>38</v>
      </c>
      <c r="G113" s="3" t="s">
        <v>189</v>
      </c>
      <c r="H113" s="1" t="s">
        <v>197</v>
      </c>
      <c r="I113" s="12" t="s">
        <v>189</v>
      </c>
      <c r="J113" s="11" t="str">
        <f>IF(ISBLANK(laps_times[[#This Row],[1]]),"DNF",CONCATENATE(RANK(rounds_cum_time[[#This Row],[1]],rounds_cum_time[1],1),"."))</f>
        <v>60.</v>
      </c>
      <c r="K113" s="11" t="str">
        <f>IF(ISBLANK(laps_times[[#This Row],[2]]),"DNF",CONCATENATE(RANK(rounds_cum_time[[#This Row],[2]],rounds_cum_time[2],1),"."))</f>
        <v>66.</v>
      </c>
      <c r="L113" s="11" t="str">
        <f>IF(ISBLANK(laps_times[[#This Row],[3]]),"DNF",CONCATENATE(RANK(rounds_cum_time[[#This Row],[3]],rounds_cum_time[3],1),"."))</f>
        <v>68.</v>
      </c>
      <c r="M113" s="11" t="str">
        <f>IF(ISBLANK(laps_times[[#This Row],[4]]),"DNF",CONCATENATE(RANK(rounds_cum_time[[#This Row],[4]],rounds_cum_time[4],1),"."))</f>
        <v>68.</v>
      </c>
      <c r="N113" s="11" t="str">
        <f>IF(ISBLANK(laps_times[[#This Row],[5]]),"DNF",CONCATENATE(RANK(rounds_cum_time[[#This Row],[5]],rounds_cum_time[5],1),"."))</f>
        <v>70.</v>
      </c>
      <c r="O113" s="11" t="str">
        <f>IF(ISBLANK(laps_times[[#This Row],[6]]),"DNF",CONCATENATE(RANK(rounds_cum_time[[#This Row],[6]],rounds_cum_time[6],1),"."))</f>
        <v>70.</v>
      </c>
      <c r="P113" s="11" t="str">
        <f>IF(ISBLANK(laps_times[[#This Row],[7]]),"DNF",CONCATENATE(RANK(rounds_cum_time[[#This Row],[7]],rounds_cum_time[7],1),"."))</f>
        <v>68.</v>
      </c>
      <c r="Q113" s="11" t="str">
        <f>IF(ISBLANK(laps_times[[#This Row],[8]]),"DNF",CONCATENATE(RANK(rounds_cum_time[[#This Row],[8]],rounds_cum_time[8],1),"."))</f>
        <v>68.</v>
      </c>
      <c r="R113" s="11" t="str">
        <f>IF(ISBLANK(laps_times[[#This Row],[9]]),"DNF",CONCATENATE(RANK(rounds_cum_time[[#This Row],[9]],rounds_cum_time[9],1),"."))</f>
        <v>69.</v>
      </c>
      <c r="S113" s="11" t="str">
        <f>IF(ISBLANK(laps_times[[#This Row],[10]]),"DNF",CONCATENATE(RANK(rounds_cum_time[[#This Row],[10]],rounds_cum_time[10],1),"."))</f>
        <v>71.</v>
      </c>
      <c r="T113" s="11" t="str">
        <f>IF(ISBLANK(laps_times[[#This Row],[11]]),"DNF",CONCATENATE(RANK(rounds_cum_time[[#This Row],[11]],rounds_cum_time[11],1),"."))</f>
        <v>71.</v>
      </c>
      <c r="U113" s="11" t="str">
        <f>IF(ISBLANK(laps_times[[#This Row],[12]]),"DNF",CONCATENATE(RANK(rounds_cum_time[[#This Row],[12]],rounds_cum_time[12],1),"."))</f>
        <v>70.</v>
      </c>
      <c r="V113" s="11" t="str">
        <f>IF(ISBLANK(laps_times[[#This Row],[13]]),"DNF",CONCATENATE(RANK(rounds_cum_time[[#This Row],[13]],rounds_cum_time[13],1),"."))</f>
        <v>70.</v>
      </c>
      <c r="W113" s="11" t="str">
        <f>IF(ISBLANK(laps_times[[#This Row],[14]]),"DNF",CONCATENATE(RANK(rounds_cum_time[[#This Row],[14]],rounds_cum_time[14],1),"."))</f>
        <v>70.</v>
      </c>
      <c r="X113" s="11" t="str">
        <f>IF(ISBLANK(laps_times[[#This Row],[15]]),"DNF",CONCATENATE(RANK(rounds_cum_time[[#This Row],[15]],rounds_cum_time[15],1),"."))</f>
        <v>70.</v>
      </c>
      <c r="Y113" s="11" t="str">
        <f>IF(ISBLANK(laps_times[[#This Row],[16]]),"DNF",CONCATENATE(RANK(rounds_cum_time[[#This Row],[16]],rounds_cum_time[16],1),"."))</f>
        <v>67.</v>
      </c>
      <c r="Z113" s="11" t="str">
        <f>IF(ISBLANK(laps_times[[#This Row],[17]]),"DNF",CONCATENATE(RANK(rounds_cum_time[[#This Row],[17]],rounds_cum_time[17],1),"."))</f>
        <v>66.</v>
      </c>
      <c r="AA113" s="11" t="str">
        <f>IF(ISBLANK(laps_times[[#This Row],[18]]),"DNF",CONCATENATE(RANK(rounds_cum_time[[#This Row],[18]],rounds_cum_time[18],1),"."))</f>
        <v>66.</v>
      </c>
      <c r="AB113" s="11" t="str">
        <f>IF(ISBLANK(laps_times[[#This Row],[19]]),"DNF",CONCATENATE(RANK(rounds_cum_time[[#This Row],[19]],rounds_cum_time[19],1),"."))</f>
        <v>65.</v>
      </c>
      <c r="AC113" s="11" t="str">
        <f>IF(ISBLANK(laps_times[[#This Row],[20]]),"DNF",CONCATENATE(RANK(rounds_cum_time[[#This Row],[20]],rounds_cum_time[20],1),"."))</f>
        <v>66.</v>
      </c>
      <c r="AD113" s="11" t="str">
        <f>IF(ISBLANK(laps_times[[#This Row],[21]]),"DNF",CONCATENATE(RANK(rounds_cum_time[[#This Row],[21]],rounds_cum_time[21],1),"."))</f>
        <v>65.</v>
      </c>
      <c r="AE113" s="11" t="str">
        <f>IF(ISBLANK(laps_times[[#This Row],[22]]),"DNF",CONCATENATE(RANK(rounds_cum_time[[#This Row],[22]],rounds_cum_time[22],1),"."))</f>
        <v>69.</v>
      </c>
      <c r="AF113" s="11" t="str">
        <f>IF(ISBLANK(laps_times[[#This Row],[23]]),"DNF",CONCATENATE(RANK(rounds_cum_time[[#This Row],[23]],rounds_cum_time[23],1),"."))</f>
        <v>70.</v>
      </c>
      <c r="AG113" s="11" t="str">
        <f>IF(ISBLANK(laps_times[[#This Row],[24]]),"DNF",CONCATENATE(RANK(rounds_cum_time[[#This Row],[24]],rounds_cum_time[24],1),"."))</f>
        <v>71.</v>
      </c>
      <c r="AH113" s="11" t="str">
        <f>IF(ISBLANK(laps_times[[#This Row],[25]]),"DNF",CONCATENATE(RANK(rounds_cum_time[[#This Row],[25]],rounds_cum_time[25],1),"."))</f>
        <v>71.</v>
      </c>
      <c r="AI113" s="11" t="str">
        <f>IF(ISBLANK(laps_times[[#This Row],[26]]),"DNF",CONCATENATE(RANK(rounds_cum_time[[#This Row],[26]],rounds_cum_time[26],1),"."))</f>
        <v>71.</v>
      </c>
      <c r="AJ113" s="11" t="str">
        <f>IF(ISBLANK(laps_times[[#This Row],[27]]),"DNF",CONCATENATE(RANK(rounds_cum_time[[#This Row],[27]],rounds_cum_time[27],1),"."))</f>
        <v>71.</v>
      </c>
      <c r="AK113" s="11" t="str">
        <f>IF(ISBLANK(laps_times[[#This Row],[28]]),"DNF",CONCATENATE(RANK(rounds_cum_time[[#This Row],[28]],rounds_cum_time[28],1),"."))</f>
        <v>71.</v>
      </c>
      <c r="AL113" s="11" t="str">
        <f>IF(ISBLANK(laps_times[[#This Row],[29]]),"DNF",CONCATENATE(RANK(rounds_cum_time[[#This Row],[29]],rounds_cum_time[29],1),"."))</f>
        <v>DNF</v>
      </c>
      <c r="AM113" s="11" t="str">
        <f>IF(ISBLANK(laps_times[[#This Row],[30]]),"DNF",CONCATENATE(RANK(rounds_cum_time[[#This Row],[30]],rounds_cum_time[30],1),"."))</f>
        <v>DNF</v>
      </c>
      <c r="AN113" s="11" t="str">
        <f>IF(ISBLANK(laps_times[[#This Row],[31]]),"DNF",CONCATENATE(RANK(rounds_cum_time[[#This Row],[31]],rounds_cum_time[31],1),"."))</f>
        <v>DNF</v>
      </c>
      <c r="AO113" s="11" t="str">
        <f>IF(ISBLANK(laps_times[[#This Row],[32]]),"DNF",CONCATENATE(RANK(rounds_cum_time[[#This Row],[32]],rounds_cum_time[32],1),"."))</f>
        <v>DNF</v>
      </c>
      <c r="AP113" s="11" t="str">
        <f>IF(ISBLANK(laps_times[[#This Row],[33]]),"DNF",CONCATENATE(RANK(rounds_cum_time[[#This Row],[33]],rounds_cum_time[33],1),"."))</f>
        <v>DNF</v>
      </c>
      <c r="AQ113" s="11" t="str">
        <f>IF(ISBLANK(laps_times[[#This Row],[34]]),"DNF",CONCATENATE(RANK(rounds_cum_time[[#This Row],[34]],rounds_cum_time[34],1),"."))</f>
        <v>DNF</v>
      </c>
      <c r="AR113" s="11" t="str">
        <f>IF(ISBLANK(laps_times[[#This Row],[35]]),"DNF",CONCATENATE(RANK(rounds_cum_time[[#This Row],[35]],rounds_cum_time[35],1),"."))</f>
        <v>DNF</v>
      </c>
      <c r="AS113" s="11" t="str">
        <f>IF(ISBLANK(laps_times[[#This Row],[36]]),"DNF",CONCATENATE(RANK(rounds_cum_time[[#This Row],[36]],rounds_cum_time[36],1),"."))</f>
        <v>DNF</v>
      </c>
      <c r="AT113" s="11" t="str">
        <f>IF(ISBLANK(laps_times[[#This Row],[37]]),"DNF",CONCATENATE(RANK(rounds_cum_time[[#This Row],[37]],rounds_cum_time[37],1),"."))</f>
        <v>DNF</v>
      </c>
      <c r="AU113" s="11" t="str">
        <f>IF(ISBLANK(laps_times[[#This Row],[38]]),"DNF",CONCATENATE(RANK(rounds_cum_time[[#This Row],[38]],rounds_cum_time[38],1),"."))</f>
        <v>DNF</v>
      </c>
      <c r="AV113" s="11" t="str">
        <f>IF(ISBLANK(laps_times[[#This Row],[39]]),"DNF",CONCATENATE(RANK(rounds_cum_time[[#This Row],[39]],rounds_cum_time[39],1),"."))</f>
        <v>DNF</v>
      </c>
      <c r="AW113" s="11" t="str">
        <f>IF(ISBLANK(laps_times[[#This Row],[40]]),"DNF",CONCATENATE(RANK(rounds_cum_time[[#This Row],[40]],rounds_cum_time[40],1),"."))</f>
        <v>DNF</v>
      </c>
      <c r="AX113" s="11" t="str">
        <f>IF(ISBLANK(laps_times[[#This Row],[41]]),"DNF",CONCATENATE(RANK(rounds_cum_time[[#This Row],[41]],rounds_cum_time[41],1),"."))</f>
        <v>DNF</v>
      </c>
      <c r="AY113" s="11" t="str">
        <f>IF(ISBLANK(laps_times[[#This Row],[42]]),"DNF",CONCATENATE(RANK(rounds_cum_time[[#This Row],[42]],rounds_cum_time[42],1),"."))</f>
        <v>DNF</v>
      </c>
      <c r="AZ113" s="11" t="str">
        <f>IF(ISBLANK(laps_times[[#This Row],[43]]),"DNF",CONCATENATE(RANK(rounds_cum_time[[#This Row],[43]],rounds_cum_time[43],1),"."))</f>
        <v>DNF</v>
      </c>
      <c r="BA113" s="11" t="str">
        <f>IF(ISBLANK(laps_times[[#This Row],[44]]),"DNF",CONCATENATE(RANK(rounds_cum_time[[#This Row],[44]],rounds_cum_time[44],1),"."))</f>
        <v>DNF</v>
      </c>
      <c r="BB113" s="11" t="str">
        <f>IF(ISBLANK(laps_times[[#This Row],[45]]),"DNF",CONCATENATE(RANK(rounds_cum_time[[#This Row],[45]],rounds_cum_time[45],1),"."))</f>
        <v>DNF</v>
      </c>
      <c r="BC113" s="11" t="str">
        <f>IF(ISBLANK(laps_times[[#This Row],[46]]),"DNF",CONCATENATE(RANK(rounds_cum_time[[#This Row],[46]],rounds_cum_time[46],1),"."))</f>
        <v>DNF</v>
      </c>
      <c r="BD113" s="11" t="str">
        <f>IF(ISBLANK(laps_times[[#This Row],[47]]),"DNF",CONCATENATE(RANK(rounds_cum_time[[#This Row],[47]],rounds_cum_time[47],1),"."))</f>
        <v>DNF</v>
      </c>
      <c r="BE113" s="11" t="str">
        <f>IF(ISBLANK(laps_times[[#This Row],[48]]),"DNF",CONCATENATE(RANK(rounds_cum_time[[#This Row],[48]],rounds_cum_time[48],1),"."))</f>
        <v>DNF</v>
      </c>
      <c r="BF113" s="11" t="str">
        <f>IF(ISBLANK(laps_times[[#This Row],[49]]),"DNF",CONCATENATE(RANK(rounds_cum_time[[#This Row],[49]],rounds_cum_time[49],1),"."))</f>
        <v>DNF</v>
      </c>
      <c r="BG113" s="11" t="str">
        <f>IF(ISBLANK(laps_times[[#This Row],[50]]),"DNF",CONCATENATE(RANK(rounds_cum_time[[#This Row],[50]],rounds_cum_time[50],1),"."))</f>
        <v>DNF</v>
      </c>
      <c r="BH113" s="11" t="str">
        <f>IF(ISBLANK(laps_times[[#This Row],[51]]),"DNF",CONCATENATE(RANK(rounds_cum_time[[#This Row],[51]],rounds_cum_time[51],1),"."))</f>
        <v>DNF</v>
      </c>
      <c r="BI113" s="11" t="str">
        <f>IF(ISBLANK(laps_times[[#This Row],[52]]),"DNF",CONCATENATE(RANK(rounds_cum_time[[#This Row],[52]],rounds_cum_time[52],1),"."))</f>
        <v>DNF</v>
      </c>
      <c r="BJ113" s="11" t="str">
        <f>IF(ISBLANK(laps_times[[#This Row],[53]]),"DNF",CONCATENATE(RANK(rounds_cum_time[[#This Row],[53]],rounds_cum_time[53],1),"."))</f>
        <v>DNF</v>
      </c>
      <c r="BK113" s="11" t="str">
        <f>IF(ISBLANK(laps_times[[#This Row],[54]]),"DNF",CONCATENATE(RANK(rounds_cum_time[[#This Row],[54]],rounds_cum_time[54],1),"."))</f>
        <v>DNF</v>
      </c>
      <c r="BL113" s="11" t="str">
        <f>IF(ISBLANK(laps_times[[#This Row],[55]]),"DNF",CONCATENATE(RANK(rounds_cum_time[[#This Row],[55]],rounds_cum_time[55],1),"."))</f>
        <v>DNF</v>
      </c>
      <c r="BM113" s="11" t="str">
        <f>IF(ISBLANK(laps_times[[#This Row],[56]]),"DNF",CONCATENATE(RANK(rounds_cum_time[[#This Row],[56]],rounds_cum_time[56],1),"."))</f>
        <v>DNF</v>
      </c>
      <c r="BN113" s="11" t="str">
        <f>IF(ISBLANK(laps_times[[#This Row],[57]]),"DNF",CONCATENATE(RANK(rounds_cum_time[[#This Row],[57]],rounds_cum_time[57],1),"."))</f>
        <v>DNF</v>
      </c>
      <c r="BO113" s="11" t="str">
        <f>IF(ISBLANK(laps_times[[#This Row],[58]]),"DNF",CONCATENATE(RANK(rounds_cum_time[[#This Row],[58]],rounds_cum_time[58],1),"."))</f>
        <v>DNF</v>
      </c>
      <c r="BP113" s="11" t="str">
        <f>IF(ISBLANK(laps_times[[#This Row],[59]]),"DNF",CONCATENATE(RANK(rounds_cum_time[[#This Row],[59]],rounds_cum_time[59],1),"."))</f>
        <v>DNF</v>
      </c>
      <c r="BQ113" s="11" t="str">
        <f>IF(ISBLANK(laps_times[[#This Row],[60]]),"DNF",CONCATENATE(RANK(rounds_cum_time[[#This Row],[60]],rounds_cum_time[60],1),"."))</f>
        <v>DNF</v>
      </c>
      <c r="BR113" s="11" t="str">
        <f>IF(ISBLANK(laps_times[[#This Row],[61]]),"DNF",CONCATENATE(RANK(rounds_cum_time[[#This Row],[61]],rounds_cum_time[61],1),"."))</f>
        <v>DNF</v>
      </c>
      <c r="BS113" s="11" t="str">
        <f>IF(ISBLANK(laps_times[[#This Row],[62]]),"DNF",CONCATENATE(RANK(rounds_cum_time[[#This Row],[62]],rounds_cum_time[62],1),"."))</f>
        <v>DNF</v>
      </c>
      <c r="BT113" s="11" t="str">
        <f>IF(ISBLANK(laps_times[[#This Row],[63]]),"DNF",CONCATENATE(RANK(rounds_cum_time[[#This Row],[63]],rounds_cum_time[63],1),"."))</f>
        <v>DNF</v>
      </c>
    </row>
  </sheetData>
  <sheetProtection password="C7B2" sheet="1" objects="1" scenarios="1"/>
  <hyperlinks>
    <hyperlink ref="H2" location="index!A1" display="zpět na OBSAH"/>
  </hyperlinks>
  <pageMargins left="0" right="0" top="0" bottom="0" header="0" footer="0"/>
  <pageSetup paperSize="9" scale="43" fitToWidth="2" orientation="landscape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A115"/>
  <sheetViews>
    <sheetView showGridLines="0" showRowColHeaders="0" workbookViewId="0">
      <pane ySplit="5" topLeftCell="A6" activePane="bottomLeft" state="frozen"/>
      <selection pane="bottomLeft" activeCell="H2" sqref="H2"/>
    </sheetView>
  </sheetViews>
  <sheetFormatPr defaultRowHeight="11.25" x14ac:dyDescent="0.2"/>
  <cols>
    <col min="1" max="1" width="1.7109375" style="1" customWidth="1"/>
    <col min="2" max="2" width="3.42578125" style="1" customWidth="1"/>
    <col min="3" max="3" width="3.5703125" style="1" bestFit="1" customWidth="1"/>
    <col min="4" max="4" width="16.42578125" style="1" bestFit="1" customWidth="1"/>
    <col min="5" max="5" width="4.42578125" style="1" bestFit="1" customWidth="1"/>
    <col min="6" max="6" width="3.28515625" style="1" bestFit="1" customWidth="1"/>
    <col min="7" max="7" width="6" style="1" bestFit="1" customWidth="1"/>
    <col min="8" max="8" width="21" style="1" customWidth="1"/>
    <col min="9" max="9" width="9.7109375" style="4" customWidth="1"/>
    <col min="10" max="10" width="6.42578125" style="4" customWidth="1"/>
    <col min="11" max="12" width="4.85546875" style="4" bestFit="1" customWidth="1"/>
    <col min="13" max="13" width="5.42578125" style="4" bestFit="1" customWidth="1"/>
    <col min="14" max="14" width="5.140625" style="4" bestFit="1" customWidth="1"/>
    <col min="15" max="20" width="5.42578125" style="4" bestFit="1" customWidth="1"/>
    <col min="21" max="21" width="5" style="4" bestFit="1" customWidth="1"/>
    <col min="22" max="22" width="4" style="4" bestFit="1" customWidth="1"/>
    <col min="23" max="23" width="4.7109375" style="4" bestFit="1" customWidth="1"/>
    <col min="24" max="24" width="5.5703125" style="4" bestFit="1" customWidth="1"/>
    <col min="25" max="25" width="5.28515625" style="4" bestFit="1" customWidth="1"/>
    <col min="26" max="31" width="5.5703125" style="4" bestFit="1" customWidth="1"/>
    <col min="32" max="32" width="6.140625" style="3" customWidth="1"/>
    <col min="33" max="42" width="6.140625" style="3" bestFit="1" customWidth="1"/>
    <col min="43" max="43" width="5.28515625" style="1" customWidth="1"/>
    <col min="44" max="44" width="4.42578125" style="1" bestFit="1" customWidth="1"/>
    <col min="45" max="53" width="5.28515625" style="1" bestFit="1" customWidth="1"/>
    <col min="54" max="16384" width="9.140625" style="1"/>
  </cols>
  <sheetData>
    <row r="2" spans="2:53" ht="15.75" x14ac:dyDescent="0.25">
      <c r="B2" s="22" t="s">
        <v>294</v>
      </c>
      <c r="H2" s="16" t="s">
        <v>482</v>
      </c>
    </row>
    <row r="3" spans="2:53" ht="12" thickBot="1" x14ac:dyDescent="0.25">
      <c r="B3" s="1" t="s">
        <v>264</v>
      </c>
    </row>
    <row r="4" spans="2:53" x14ac:dyDescent="0.2">
      <c r="J4" s="44" t="s">
        <v>298</v>
      </c>
      <c r="K4" s="36"/>
      <c r="L4" s="36"/>
      <c r="M4" s="36"/>
      <c r="N4" s="36"/>
      <c r="O4" s="36"/>
      <c r="P4" s="36"/>
      <c r="Q4" s="36"/>
      <c r="R4" s="36"/>
      <c r="S4" s="36"/>
      <c r="T4" s="37"/>
      <c r="U4" s="44" t="s">
        <v>321</v>
      </c>
      <c r="V4" s="36"/>
      <c r="W4" s="36"/>
      <c r="X4" s="36"/>
      <c r="Y4" s="36"/>
      <c r="Z4" s="36"/>
      <c r="AA4" s="36"/>
      <c r="AB4" s="36"/>
      <c r="AC4" s="36"/>
      <c r="AD4" s="36"/>
      <c r="AE4" s="36"/>
      <c r="AF4" s="44" t="s">
        <v>295</v>
      </c>
      <c r="AG4" s="36"/>
      <c r="AH4" s="36"/>
      <c r="AI4" s="36"/>
      <c r="AJ4" s="36"/>
      <c r="AK4" s="36"/>
      <c r="AL4" s="36"/>
      <c r="AM4" s="36"/>
      <c r="AN4" s="36"/>
      <c r="AO4" s="36"/>
      <c r="AP4" s="37"/>
      <c r="AQ4" s="33" t="s">
        <v>296</v>
      </c>
      <c r="AR4" s="34"/>
      <c r="AS4" s="34"/>
      <c r="AT4" s="34"/>
      <c r="AU4" s="34"/>
      <c r="AV4" s="34"/>
      <c r="AW4" s="34"/>
      <c r="AX4" s="34"/>
      <c r="AY4" s="34"/>
      <c r="AZ4" s="34"/>
      <c r="BA4" s="35"/>
    </row>
    <row r="5" spans="2:53" s="8" customFormat="1" x14ac:dyDescent="0.2">
      <c r="B5" s="12" t="s">
        <v>188</v>
      </c>
      <c r="C5" s="21" t="s">
        <v>183</v>
      </c>
      <c r="D5" s="6" t="s">
        <v>184</v>
      </c>
      <c r="E5" s="6" t="s">
        <v>261</v>
      </c>
      <c r="F5" s="6" t="s">
        <v>185</v>
      </c>
      <c r="G5" s="6" t="s">
        <v>186</v>
      </c>
      <c r="H5" s="6" t="s">
        <v>187</v>
      </c>
      <c r="I5" s="7" t="s">
        <v>268</v>
      </c>
      <c r="J5" s="46" t="s">
        <v>310</v>
      </c>
      <c r="K5" s="47" t="s">
        <v>311</v>
      </c>
      <c r="L5" s="47" t="s">
        <v>312</v>
      </c>
      <c r="M5" s="47" t="s">
        <v>313</v>
      </c>
      <c r="N5" s="47" t="s">
        <v>314</v>
      </c>
      <c r="O5" s="47" t="s">
        <v>315</v>
      </c>
      <c r="P5" s="47" t="s">
        <v>316</v>
      </c>
      <c r="Q5" s="47" t="s">
        <v>317</v>
      </c>
      <c r="R5" s="47" t="s">
        <v>318</v>
      </c>
      <c r="S5" s="47" t="s">
        <v>319</v>
      </c>
      <c r="T5" s="48" t="s">
        <v>320</v>
      </c>
      <c r="U5" s="46" t="s">
        <v>299</v>
      </c>
      <c r="V5" s="47" t="s">
        <v>300</v>
      </c>
      <c r="W5" s="47" t="s">
        <v>301</v>
      </c>
      <c r="X5" s="47" t="s">
        <v>302</v>
      </c>
      <c r="Y5" s="47" t="s">
        <v>303</v>
      </c>
      <c r="Z5" s="47" t="s">
        <v>304</v>
      </c>
      <c r="AA5" s="47" t="s">
        <v>305</v>
      </c>
      <c r="AB5" s="47" t="s">
        <v>306</v>
      </c>
      <c r="AC5" s="47" t="s">
        <v>307</v>
      </c>
      <c r="AD5" s="47" t="s">
        <v>308</v>
      </c>
      <c r="AE5" s="48" t="s">
        <v>309</v>
      </c>
      <c r="AF5" s="26" t="s">
        <v>271</v>
      </c>
      <c r="AG5" s="25" t="s">
        <v>272</v>
      </c>
      <c r="AH5" s="25" t="s">
        <v>273</v>
      </c>
      <c r="AI5" s="25" t="s">
        <v>274</v>
      </c>
      <c r="AJ5" s="25" t="s">
        <v>275</v>
      </c>
      <c r="AK5" s="25" t="s">
        <v>276</v>
      </c>
      <c r="AL5" s="25" t="s">
        <v>277</v>
      </c>
      <c r="AM5" s="25" t="s">
        <v>278</v>
      </c>
      <c r="AN5" s="25" t="s">
        <v>279</v>
      </c>
      <c r="AO5" s="25" t="s">
        <v>280</v>
      </c>
      <c r="AP5" s="27" t="s">
        <v>281</v>
      </c>
      <c r="AQ5" s="26" t="s">
        <v>282</v>
      </c>
      <c r="AR5" s="25" t="s">
        <v>283</v>
      </c>
      <c r="AS5" s="25" t="s">
        <v>284</v>
      </c>
      <c r="AT5" s="25" t="s">
        <v>285</v>
      </c>
      <c r="AU5" s="25" t="s">
        <v>286</v>
      </c>
      <c r="AV5" s="25" t="s">
        <v>287</v>
      </c>
      <c r="AW5" s="25" t="s">
        <v>288</v>
      </c>
      <c r="AX5" s="25" t="s">
        <v>289</v>
      </c>
      <c r="AY5" s="25" t="s">
        <v>290</v>
      </c>
      <c r="AZ5" s="25" t="s">
        <v>291</v>
      </c>
      <c r="BA5" s="27" t="s">
        <v>292</v>
      </c>
    </row>
    <row r="6" spans="2:53" x14ac:dyDescent="0.2">
      <c r="B6" s="5">
        <v>1</v>
      </c>
      <c r="C6" s="1">
        <v>2</v>
      </c>
      <c r="D6" s="1" t="s">
        <v>0</v>
      </c>
      <c r="E6" s="3">
        <v>1970</v>
      </c>
      <c r="F6" s="3" t="s">
        <v>1</v>
      </c>
      <c r="G6" s="3">
        <v>1</v>
      </c>
      <c r="H6" s="1" t="s">
        <v>2</v>
      </c>
      <c r="I6" s="7">
        <v>0.10821736111111112</v>
      </c>
      <c r="J6" s="38">
        <f>SUM(laps_times[[#This Row],[1]:[6]])</f>
        <v>9.9814814814814818E-3</v>
      </c>
      <c r="K6" s="39">
        <f>SUM(laps_times[[#This Row],[7]:[12]])</f>
        <v>9.7370370370370388E-3</v>
      </c>
      <c r="L6" s="39">
        <f>SUM(laps_times[[#This Row],[13]:[18]])</f>
        <v>9.7641203703703709E-3</v>
      </c>
      <c r="M6" s="39">
        <f>SUM(laps_times[[#This Row],[19]:[24]])</f>
        <v>9.9265046296296306E-3</v>
      </c>
      <c r="N6" s="39">
        <f>SUM(laps_times[[#This Row],[25]:[30]])</f>
        <v>1.0073611111111111E-2</v>
      </c>
      <c r="O6" s="39">
        <f>SUM(laps_times[[#This Row],[31]:[36]])</f>
        <v>1.0286921296296297E-2</v>
      </c>
      <c r="P6" s="39">
        <f>SUM(laps_times[[#This Row],[37]:[42]])</f>
        <v>1.0386805555555557E-2</v>
      </c>
      <c r="Q6" s="39">
        <f>SUM(laps_times[[#This Row],[43]:[48]])</f>
        <v>1.0482986111111111E-2</v>
      </c>
      <c r="R6" s="39">
        <f>SUM(laps_times[[#This Row],[49]:[54]])</f>
        <v>1.0644560185185184E-2</v>
      </c>
      <c r="S6" s="39">
        <f>SUM(laps_times[[#This Row],[55]:[60]])</f>
        <v>1.1172453703703704E-2</v>
      </c>
      <c r="T6" s="40">
        <f>SUM(laps_times[[#This Row],[61]:[63]])</f>
        <v>5.7611111111111109E-3</v>
      </c>
      <c r="U6" s="58">
        <f>IF(km4_splits_ranks[[#This Row],[0 - 4 ]]="DNF","DNF",RANK(km4_splits_ranks[[#This Row],[0 - 4 ]],km4_splits_ranks[0 - 4 ],1))</f>
        <v>1</v>
      </c>
      <c r="V6" s="59">
        <f>IF(km4_splits_ranks[[#This Row],[4 - 8 ]]="DNF","DNF",RANK(km4_splits_ranks[[#This Row],[4 - 8 ]],km4_splits_ranks[4 - 8 ],1))</f>
        <v>1</v>
      </c>
      <c r="W6" s="59">
        <f>IF(km4_splits_ranks[[#This Row],[8 - 12 ]]="DNF","DNF",RANK(km4_splits_ranks[[#This Row],[8 - 12 ]],km4_splits_ranks[8 - 12 ],1))</f>
        <v>1</v>
      </c>
      <c r="X6" s="59">
        <f>IF(km4_splits_ranks[[#This Row],[12 - 16 ]]="DNF","DNF",RANK(km4_splits_ranks[[#This Row],[12 - 16 ]],km4_splits_ranks[12 - 16 ],1))</f>
        <v>1</v>
      </c>
      <c r="Y6" s="59">
        <f>IF(km4_splits_ranks[[#This Row],[16 -20 ]]="DNF","DNF",RANK(km4_splits_ranks[[#This Row],[16 -20 ]],km4_splits_ranks[16 -20 ],1))</f>
        <v>1</v>
      </c>
      <c r="Z6" s="59">
        <f>IF(km4_splits_ranks[[#This Row],[20 - 24 ]]="DNF","DNF",RANK(km4_splits_ranks[[#This Row],[20 - 24 ]],km4_splits_ranks[20 - 24 ],1))</f>
        <v>1</v>
      </c>
      <c r="AA6" s="59">
        <f>IF(km4_splits_ranks[[#This Row],[24 - 28 ]]="DNF","DNF",RANK(km4_splits_ranks[[#This Row],[24 - 28 ]],km4_splits_ranks[24 - 28 ],1))</f>
        <v>1</v>
      </c>
      <c r="AB6" s="59">
        <f>IF(km4_splits_ranks[[#This Row],[28 - 32 ]]="DNF","DNF",RANK(km4_splits_ranks[[#This Row],[28 - 32 ]],km4_splits_ranks[28 - 32 ],1))</f>
        <v>1</v>
      </c>
      <c r="AC6" s="59">
        <f>IF(km4_splits_ranks[[#This Row],[32 - 36 ]]="DNF","DNF",RANK(km4_splits_ranks[[#This Row],[32 - 36 ]],km4_splits_ranks[32 - 36 ],1))</f>
        <v>1</v>
      </c>
      <c r="AD6" s="59">
        <f>IF(km4_splits_ranks[[#This Row],[36 - 40 ]]="DNF","DNF",RANK(km4_splits_ranks[[#This Row],[36 - 40 ]],km4_splits_ranks[36 - 40 ],1))</f>
        <v>1</v>
      </c>
      <c r="AE6" s="60">
        <f>IF(km4_splits_ranks[[#This Row],[40 - 42 ]]="DNF","DNF",RANK(km4_splits_ranks[[#This Row],[40 - 42 ]],km4_splits_ranks[40 - 42 ],1))</f>
        <v>2</v>
      </c>
      <c r="AF6" s="28">
        <f>km4_splits_ranks[[#This Row],[0 - 4 ]]</f>
        <v>9.9814814814814818E-3</v>
      </c>
      <c r="AG6" s="24">
        <f>IF(km4_splits_ranks[[#This Row],[4 - 8 ]]="DNF","DNF",km4_splits_ranks[[#This Row],[4 km]]+km4_splits_ranks[[#This Row],[4 - 8 ]])</f>
        <v>1.9718518518518521E-2</v>
      </c>
      <c r="AH6" s="24">
        <f>IF(km4_splits_ranks[[#This Row],[8 - 12 ]]="DNF","DNF",km4_splits_ranks[[#This Row],[8 km]]+km4_splits_ranks[[#This Row],[8 - 12 ]])</f>
        <v>2.9482638888888892E-2</v>
      </c>
      <c r="AI6" s="24">
        <f>IF(km4_splits_ranks[[#This Row],[12 - 16 ]]="DNF","DNF",km4_splits_ranks[[#This Row],[12 km]]+km4_splits_ranks[[#This Row],[12 - 16 ]])</f>
        <v>3.940914351851852E-2</v>
      </c>
      <c r="AJ6" s="24">
        <f>IF(km4_splits_ranks[[#This Row],[16 -20 ]]="DNF","DNF",km4_splits_ranks[[#This Row],[16 km]]+km4_splits_ranks[[#This Row],[16 -20 ]])</f>
        <v>4.948275462962963E-2</v>
      </c>
      <c r="AK6" s="24">
        <f>IF(km4_splits_ranks[[#This Row],[20 - 24 ]]="DNF","DNF",km4_splits_ranks[[#This Row],[20 km]]+km4_splits_ranks[[#This Row],[20 - 24 ]])</f>
        <v>5.9769675925925927E-2</v>
      </c>
      <c r="AL6" s="24">
        <f>IF(km4_splits_ranks[[#This Row],[24 - 28 ]]="DNF","DNF",km4_splits_ranks[[#This Row],[24 km]]+km4_splits_ranks[[#This Row],[24 - 28 ]])</f>
        <v>7.0156481481481486E-2</v>
      </c>
      <c r="AM6" s="24">
        <f>IF(km4_splits_ranks[[#This Row],[28 - 32 ]]="DNF","DNF",km4_splits_ranks[[#This Row],[28 km]]+km4_splits_ranks[[#This Row],[28 - 32 ]])</f>
        <v>8.0639467592592592E-2</v>
      </c>
      <c r="AN6" s="24">
        <f>IF(km4_splits_ranks[[#This Row],[32 - 36 ]]="DNF","DNF",km4_splits_ranks[[#This Row],[32 km]]+km4_splits_ranks[[#This Row],[32 - 36 ]])</f>
        <v>9.1284027777777776E-2</v>
      </c>
      <c r="AO6" s="24">
        <f>IF(km4_splits_ranks[[#This Row],[36 - 40 ]]="DNF","DNF",km4_splits_ranks[[#This Row],[36 km]]+km4_splits_ranks[[#This Row],[36 - 40 ]])</f>
        <v>0.10245648148148148</v>
      </c>
      <c r="AP6" s="29">
        <f>IF(km4_splits_ranks[[#This Row],[40 - 42 ]]="DNF","DNF",km4_splits_ranks[[#This Row],[40 km]]+km4_splits_ranks[[#This Row],[40 - 42 ]])</f>
        <v>0.10821759259259259</v>
      </c>
      <c r="AQ6" s="64">
        <f>IF(km4_splits_ranks[[#This Row],[4 km]]="DNF","DNF",RANK(km4_splits_ranks[[#This Row],[4 km]],km4_splits_ranks[4 km],1))</f>
        <v>1</v>
      </c>
      <c r="AR6" s="65">
        <f>IF(km4_splits_ranks[[#This Row],[8 km]]="DNF","DNF",RANK(km4_splits_ranks[[#This Row],[8 km]],km4_splits_ranks[8 km],1))</f>
        <v>1</v>
      </c>
      <c r="AS6" s="65">
        <f>IF(km4_splits_ranks[[#This Row],[12 km]]="DNF","DNF",RANK(km4_splits_ranks[[#This Row],[12 km]],km4_splits_ranks[12 km],1))</f>
        <v>1</v>
      </c>
      <c r="AT6" s="65">
        <f>IF(km4_splits_ranks[[#This Row],[16 km]]="DNF","DNF",RANK(km4_splits_ranks[[#This Row],[16 km]],km4_splits_ranks[16 km],1))</f>
        <v>1</v>
      </c>
      <c r="AU6" s="65">
        <f>IF(km4_splits_ranks[[#This Row],[20 km]]="DNF","DNF",RANK(km4_splits_ranks[[#This Row],[20 km]],km4_splits_ranks[20 km],1))</f>
        <v>1</v>
      </c>
      <c r="AV6" s="65">
        <f>IF(km4_splits_ranks[[#This Row],[24 km]]="DNF","DNF",RANK(km4_splits_ranks[[#This Row],[24 km]],km4_splits_ranks[24 km],1))</f>
        <v>1</v>
      </c>
      <c r="AW6" s="65">
        <f>IF(km4_splits_ranks[[#This Row],[28 km]]="DNF","DNF",RANK(km4_splits_ranks[[#This Row],[28 km]],km4_splits_ranks[28 km],1))</f>
        <v>1</v>
      </c>
      <c r="AX6" s="65">
        <f>IF(km4_splits_ranks[[#This Row],[32 km]]="DNF","DNF",RANK(km4_splits_ranks[[#This Row],[32 km]],km4_splits_ranks[32 km],1))</f>
        <v>1</v>
      </c>
      <c r="AY6" s="65">
        <f>IF(km4_splits_ranks[[#This Row],[36 km]]="DNF","DNF",RANK(km4_splits_ranks[[#This Row],[36 km]],km4_splits_ranks[36 km],1))</f>
        <v>1</v>
      </c>
      <c r="AZ6" s="65">
        <f>IF(km4_splits_ranks[[#This Row],[40 km]]="DNF","DNF",RANK(km4_splits_ranks[[#This Row],[40 km]],km4_splits_ranks[40 km],1))</f>
        <v>1</v>
      </c>
      <c r="BA6" s="65">
        <f>IF(km4_splits_ranks[[#This Row],[42 km]]="DNF","DNF",RANK(km4_splits_ranks[[#This Row],[42 km]],km4_splits_ranks[42 km],1))</f>
        <v>1</v>
      </c>
    </row>
    <row r="7" spans="2:53" x14ac:dyDescent="0.2">
      <c r="B7" s="5">
        <v>2</v>
      </c>
      <c r="C7" s="1">
        <v>3</v>
      </c>
      <c r="D7" s="1" t="s">
        <v>3</v>
      </c>
      <c r="E7" s="3">
        <v>1973</v>
      </c>
      <c r="F7" s="3" t="s">
        <v>1</v>
      </c>
      <c r="G7" s="3">
        <v>2</v>
      </c>
      <c r="H7" s="1" t="s">
        <v>4</v>
      </c>
      <c r="I7" s="7">
        <v>0.11502650462962964</v>
      </c>
      <c r="J7" s="38">
        <f>SUM(laps_times[[#This Row],[1]:[6]])</f>
        <v>1.0684490740740741E-2</v>
      </c>
      <c r="K7" s="39">
        <f>SUM(laps_times[[#This Row],[7]:[12]])</f>
        <v>1.0443518518518519E-2</v>
      </c>
      <c r="L7" s="39">
        <f>SUM(laps_times[[#This Row],[13]:[18]])</f>
        <v>1.0493518518518518E-2</v>
      </c>
      <c r="M7" s="39">
        <f>SUM(laps_times[[#This Row],[19]:[24]])</f>
        <v>1.061273148148148E-2</v>
      </c>
      <c r="N7" s="39">
        <f>SUM(laps_times[[#This Row],[25]:[30]])</f>
        <v>1.0766435185185186E-2</v>
      </c>
      <c r="O7" s="39">
        <f>SUM(laps_times[[#This Row],[31]:[36]])</f>
        <v>1.0906250000000001E-2</v>
      </c>
      <c r="P7" s="39">
        <f>SUM(laps_times[[#This Row],[37]:[42]])</f>
        <v>1.0969907407407407E-2</v>
      </c>
      <c r="Q7" s="39">
        <f>SUM(laps_times[[#This Row],[43]:[48]])</f>
        <v>1.1169791666666666E-2</v>
      </c>
      <c r="R7" s="39">
        <f>SUM(laps_times[[#This Row],[49]:[54]])</f>
        <v>1.1275231481481482E-2</v>
      </c>
      <c r="S7" s="39">
        <f>SUM(laps_times[[#This Row],[55]:[60]])</f>
        <v>1.1737731481481483E-2</v>
      </c>
      <c r="T7" s="40">
        <f>SUM(laps_times[[#This Row],[61]:[63]])</f>
        <v>5.9674768518518514E-3</v>
      </c>
      <c r="U7" s="58">
        <f>IF(km4_splits_ranks[[#This Row],[0 - 4 ]]="DNF","DNF",RANK(km4_splits_ranks[[#This Row],[0 - 4 ]],km4_splits_ranks[0 - 4 ],1))</f>
        <v>2</v>
      </c>
      <c r="V7" s="59">
        <f>IF(km4_splits_ranks[[#This Row],[4 - 8 ]]="DNF","DNF",RANK(km4_splits_ranks[[#This Row],[4 - 8 ]],km4_splits_ranks[4 - 8 ],1))</f>
        <v>3</v>
      </c>
      <c r="W7" s="59">
        <f>IF(km4_splits_ranks[[#This Row],[8 - 12 ]]="DNF","DNF",RANK(km4_splits_ranks[[#This Row],[8 - 12 ]],km4_splits_ranks[8 - 12 ],1))</f>
        <v>2</v>
      </c>
      <c r="X7" s="59">
        <f>IF(km4_splits_ranks[[#This Row],[12 - 16 ]]="DNF","DNF",RANK(km4_splits_ranks[[#This Row],[12 - 16 ]],km4_splits_ranks[12 - 16 ],1))</f>
        <v>2</v>
      </c>
      <c r="Y7" s="59">
        <f>IF(km4_splits_ranks[[#This Row],[16 -20 ]]="DNF","DNF",RANK(km4_splits_ranks[[#This Row],[16 -20 ]],km4_splits_ranks[16 -20 ],1))</f>
        <v>2</v>
      </c>
      <c r="Z7" s="59">
        <f>IF(km4_splits_ranks[[#This Row],[20 - 24 ]]="DNF","DNF",RANK(km4_splits_ranks[[#This Row],[20 - 24 ]],km4_splits_ranks[20 - 24 ],1))</f>
        <v>2</v>
      </c>
      <c r="AA7" s="59">
        <f>IF(km4_splits_ranks[[#This Row],[24 - 28 ]]="DNF","DNF",RANK(km4_splits_ranks[[#This Row],[24 - 28 ]],km4_splits_ranks[24 - 28 ],1))</f>
        <v>2</v>
      </c>
      <c r="AB7" s="59">
        <f>IF(km4_splits_ranks[[#This Row],[28 - 32 ]]="DNF","DNF",RANK(km4_splits_ranks[[#This Row],[28 - 32 ]],km4_splits_ranks[28 - 32 ],1))</f>
        <v>2</v>
      </c>
      <c r="AC7" s="59">
        <f>IF(km4_splits_ranks[[#This Row],[32 - 36 ]]="DNF","DNF",RANK(km4_splits_ranks[[#This Row],[32 - 36 ]],km4_splits_ranks[32 - 36 ],1))</f>
        <v>2</v>
      </c>
      <c r="AD7" s="59">
        <f>IF(km4_splits_ranks[[#This Row],[36 - 40 ]]="DNF","DNF",RANK(km4_splits_ranks[[#This Row],[36 - 40 ]],km4_splits_ranks[36 - 40 ],1))</f>
        <v>4</v>
      </c>
      <c r="AE7" s="60">
        <f>IF(km4_splits_ranks[[#This Row],[40 - 42 ]]="DNF","DNF",RANK(km4_splits_ranks[[#This Row],[40 - 42 ]],km4_splits_ranks[40 - 42 ],1))</f>
        <v>5</v>
      </c>
      <c r="AF7" s="28">
        <f>km4_splits_ranks[[#This Row],[0 - 4 ]]</f>
        <v>1.0684490740740741E-2</v>
      </c>
      <c r="AG7" s="24">
        <f>IF(km4_splits_ranks[[#This Row],[4 - 8 ]]="DNF","DNF",km4_splits_ranks[[#This Row],[4 km]]+km4_splits_ranks[[#This Row],[4 - 8 ]])</f>
        <v>2.112800925925926E-2</v>
      </c>
      <c r="AH7" s="24">
        <f>IF(km4_splits_ranks[[#This Row],[8 - 12 ]]="DNF","DNF",km4_splits_ranks[[#This Row],[8 km]]+km4_splits_ranks[[#This Row],[8 - 12 ]])</f>
        <v>3.1621527777777776E-2</v>
      </c>
      <c r="AI7" s="24">
        <f>IF(km4_splits_ranks[[#This Row],[12 - 16 ]]="DNF","DNF",km4_splits_ranks[[#This Row],[12 km]]+km4_splits_ranks[[#This Row],[12 - 16 ]])</f>
        <v>4.2234259259259256E-2</v>
      </c>
      <c r="AJ7" s="24">
        <f>IF(km4_splits_ranks[[#This Row],[16 -20 ]]="DNF","DNF",km4_splits_ranks[[#This Row],[16 km]]+km4_splits_ranks[[#This Row],[16 -20 ]])</f>
        <v>5.3000694444444441E-2</v>
      </c>
      <c r="AK7" s="24">
        <f>IF(km4_splits_ranks[[#This Row],[20 - 24 ]]="DNF","DNF",km4_splits_ranks[[#This Row],[20 km]]+km4_splits_ranks[[#This Row],[20 - 24 ]])</f>
        <v>6.3906944444444447E-2</v>
      </c>
      <c r="AL7" s="24">
        <f>IF(km4_splits_ranks[[#This Row],[24 - 28 ]]="DNF","DNF",km4_splits_ranks[[#This Row],[24 km]]+km4_splits_ranks[[#This Row],[24 - 28 ]])</f>
        <v>7.4876851851851861E-2</v>
      </c>
      <c r="AM7" s="24">
        <f>IF(km4_splits_ranks[[#This Row],[28 - 32 ]]="DNF","DNF",km4_splits_ranks[[#This Row],[28 km]]+km4_splits_ranks[[#This Row],[28 - 32 ]])</f>
        <v>8.6046643518518526E-2</v>
      </c>
      <c r="AN7" s="24">
        <f>IF(km4_splits_ranks[[#This Row],[32 - 36 ]]="DNF","DNF",km4_splits_ranks[[#This Row],[32 km]]+km4_splits_ranks[[#This Row],[32 - 36 ]])</f>
        <v>9.7321875000000002E-2</v>
      </c>
      <c r="AO7" s="24">
        <f>IF(km4_splits_ranks[[#This Row],[36 - 40 ]]="DNF","DNF",km4_splits_ranks[[#This Row],[36 km]]+km4_splits_ranks[[#This Row],[36 - 40 ]])</f>
        <v>0.10905960648148148</v>
      </c>
      <c r="AP7" s="29">
        <f>IF(km4_splits_ranks[[#This Row],[40 - 42 ]]="DNF","DNF",km4_splits_ranks[[#This Row],[40 km]]+km4_splits_ranks[[#This Row],[40 - 42 ]])</f>
        <v>0.11502708333333334</v>
      </c>
      <c r="AQ7" s="64">
        <f>IF(km4_splits_ranks[[#This Row],[4 km]]="DNF","DNF",RANK(km4_splits_ranks[[#This Row],[4 km]],km4_splits_ranks[4 km],1))</f>
        <v>2</v>
      </c>
      <c r="AR7" s="65">
        <f>IF(km4_splits_ranks[[#This Row],[8 km]]="DNF","DNF",RANK(km4_splits_ranks[[#This Row],[8 km]],km4_splits_ranks[8 km],1))</f>
        <v>2</v>
      </c>
      <c r="AS7" s="65">
        <f>IF(km4_splits_ranks[[#This Row],[12 km]]="DNF","DNF",RANK(km4_splits_ranks[[#This Row],[12 km]],km4_splits_ranks[12 km],1))</f>
        <v>2</v>
      </c>
      <c r="AT7" s="65">
        <f>IF(km4_splits_ranks[[#This Row],[16 km]]="DNF","DNF",RANK(km4_splits_ranks[[#This Row],[16 km]],km4_splits_ranks[16 km],1))</f>
        <v>2</v>
      </c>
      <c r="AU7" s="65">
        <f>IF(km4_splits_ranks[[#This Row],[20 km]]="DNF","DNF",RANK(km4_splits_ranks[[#This Row],[20 km]],km4_splits_ranks[20 km],1))</f>
        <v>2</v>
      </c>
      <c r="AV7" s="65">
        <f>IF(km4_splits_ranks[[#This Row],[24 km]]="DNF","DNF",RANK(km4_splits_ranks[[#This Row],[24 km]],km4_splits_ranks[24 km],1))</f>
        <v>2</v>
      </c>
      <c r="AW7" s="65">
        <f>IF(km4_splits_ranks[[#This Row],[28 km]]="DNF","DNF",RANK(km4_splits_ranks[[#This Row],[28 km]],km4_splits_ranks[28 km],1))</f>
        <v>2</v>
      </c>
      <c r="AX7" s="65">
        <f>IF(km4_splits_ranks[[#This Row],[32 km]]="DNF","DNF",RANK(km4_splits_ranks[[#This Row],[32 km]],km4_splits_ranks[32 km],1))</f>
        <v>2</v>
      </c>
      <c r="AY7" s="65">
        <f>IF(km4_splits_ranks[[#This Row],[36 km]]="DNF","DNF",RANK(km4_splits_ranks[[#This Row],[36 km]],km4_splits_ranks[36 km],1))</f>
        <v>2</v>
      </c>
      <c r="AZ7" s="65">
        <f>IF(km4_splits_ranks[[#This Row],[40 km]]="DNF","DNF",RANK(km4_splits_ranks[[#This Row],[40 km]],km4_splits_ranks[40 km],1))</f>
        <v>2</v>
      </c>
      <c r="BA7" s="65">
        <f>IF(km4_splits_ranks[[#This Row],[42 km]]="DNF","DNF",RANK(km4_splits_ranks[[#This Row],[42 km]],km4_splits_ranks[42 km],1))</f>
        <v>2</v>
      </c>
    </row>
    <row r="8" spans="2:53" x14ac:dyDescent="0.2">
      <c r="B8" s="5">
        <v>3</v>
      </c>
      <c r="C8" s="1">
        <v>4</v>
      </c>
      <c r="D8" s="1" t="s">
        <v>5</v>
      </c>
      <c r="E8" s="3">
        <v>1971</v>
      </c>
      <c r="F8" s="3" t="s">
        <v>1</v>
      </c>
      <c r="G8" s="3">
        <v>3</v>
      </c>
      <c r="H8" s="1" t="s">
        <v>6</v>
      </c>
      <c r="I8" s="7">
        <v>0.11534953703703704</v>
      </c>
      <c r="J8" s="38">
        <f>SUM(laps_times[[#This Row],[1]:[6]])</f>
        <v>1.0686342592592593E-2</v>
      </c>
      <c r="K8" s="39">
        <f>SUM(laps_times[[#This Row],[7]:[12]])</f>
        <v>1.044363425925926E-2</v>
      </c>
      <c r="L8" s="39">
        <f>SUM(laps_times[[#This Row],[13]:[18]])</f>
        <v>1.0640972222222222E-2</v>
      </c>
      <c r="M8" s="39">
        <f>SUM(laps_times[[#This Row],[19]:[24]])</f>
        <v>1.0702083333333334E-2</v>
      </c>
      <c r="N8" s="39">
        <f>SUM(laps_times[[#This Row],[25]:[30]])</f>
        <v>1.0846412037037036E-2</v>
      </c>
      <c r="O8" s="39">
        <f>SUM(laps_times[[#This Row],[31]:[36]])</f>
        <v>1.0947569444444444E-2</v>
      </c>
      <c r="P8" s="39">
        <f>SUM(laps_times[[#This Row],[37]:[42]])</f>
        <v>1.1081481481481482E-2</v>
      </c>
      <c r="Q8" s="39">
        <f>SUM(laps_times[[#This Row],[43]:[48]])</f>
        <v>1.1187152777777779E-2</v>
      </c>
      <c r="R8" s="39">
        <f>SUM(laps_times[[#This Row],[49]:[54]])</f>
        <v>1.1298263888888889E-2</v>
      </c>
      <c r="S8" s="39">
        <f>SUM(laps_times[[#This Row],[55]:[60]])</f>
        <v>1.1730555555555557E-2</v>
      </c>
      <c r="T8" s="40">
        <f>SUM(laps_times[[#This Row],[61]:[63]])</f>
        <v>5.7856481481481483E-3</v>
      </c>
      <c r="U8" s="58">
        <f>IF(km4_splits_ranks[[#This Row],[0 - 4 ]]="DNF","DNF",RANK(km4_splits_ranks[[#This Row],[0 - 4 ]],km4_splits_ranks[0 - 4 ],1))</f>
        <v>3</v>
      </c>
      <c r="V8" s="59">
        <f>IF(km4_splits_ranks[[#This Row],[4 - 8 ]]="DNF","DNF",RANK(km4_splits_ranks[[#This Row],[4 - 8 ]],km4_splits_ranks[4 - 8 ],1))</f>
        <v>4</v>
      </c>
      <c r="W8" s="59">
        <f>IF(km4_splits_ranks[[#This Row],[8 - 12 ]]="DNF","DNF",RANK(km4_splits_ranks[[#This Row],[8 - 12 ]],km4_splits_ranks[8 - 12 ],1))</f>
        <v>4</v>
      </c>
      <c r="X8" s="59">
        <f>IF(km4_splits_ranks[[#This Row],[12 - 16 ]]="DNF","DNF",RANK(km4_splits_ranks[[#This Row],[12 - 16 ]],km4_splits_ranks[12 - 16 ],1))</f>
        <v>3</v>
      </c>
      <c r="Y8" s="59">
        <f>IF(km4_splits_ranks[[#This Row],[16 -20 ]]="DNF","DNF",RANK(km4_splits_ranks[[#This Row],[16 -20 ]],km4_splits_ranks[16 -20 ],1))</f>
        <v>4</v>
      </c>
      <c r="Z8" s="59">
        <f>IF(km4_splits_ranks[[#This Row],[20 - 24 ]]="DNF","DNF",RANK(km4_splits_ranks[[#This Row],[20 - 24 ]],km4_splits_ranks[20 - 24 ],1))</f>
        <v>4</v>
      </c>
      <c r="AA8" s="59">
        <f>IF(km4_splits_ranks[[#This Row],[24 - 28 ]]="DNF","DNF",RANK(km4_splits_ranks[[#This Row],[24 - 28 ]],km4_splits_ranks[24 - 28 ],1))</f>
        <v>3</v>
      </c>
      <c r="AB8" s="59">
        <f>IF(km4_splits_ranks[[#This Row],[28 - 32 ]]="DNF","DNF",RANK(km4_splits_ranks[[#This Row],[28 - 32 ]],km4_splits_ranks[28 - 32 ],1))</f>
        <v>3</v>
      </c>
      <c r="AC8" s="59">
        <f>IF(km4_splits_ranks[[#This Row],[32 - 36 ]]="DNF","DNF",RANK(km4_splits_ranks[[#This Row],[32 - 36 ]],km4_splits_ranks[32 - 36 ],1))</f>
        <v>3</v>
      </c>
      <c r="AD8" s="59">
        <f>IF(km4_splits_ranks[[#This Row],[36 - 40 ]]="DNF","DNF",RANK(km4_splits_ranks[[#This Row],[36 - 40 ]],km4_splits_ranks[36 - 40 ],1))</f>
        <v>3</v>
      </c>
      <c r="AE8" s="60">
        <f>IF(km4_splits_ranks[[#This Row],[40 - 42 ]]="DNF","DNF",RANK(km4_splits_ranks[[#This Row],[40 - 42 ]],km4_splits_ranks[40 - 42 ],1))</f>
        <v>3</v>
      </c>
      <c r="AF8" s="28">
        <f>km4_splits_ranks[[#This Row],[0 - 4 ]]</f>
        <v>1.0686342592592593E-2</v>
      </c>
      <c r="AG8" s="24">
        <f>IF(km4_splits_ranks[[#This Row],[4 - 8 ]]="DNF","DNF",km4_splits_ranks[[#This Row],[4 km]]+km4_splits_ranks[[#This Row],[4 - 8 ]])</f>
        <v>2.1129976851851855E-2</v>
      </c>
      <c r="AH8" s="24">
        <f>IF(km4_splits_ranks[[#This Row],[8 - 12 ]]="DNF","DNF",km4_splits_ranks[[#This Row],[8 km]]+km4_splits_ranks[[#This Row],[8 - 12 ]])</f>
        <v>3.1770949074074073E-2</v>
      </c>
      <c r="AI8" s="24">
        <f>IF(km4_splits_ranks[[#This Row],[12 - 16 ]]="DNF","DNF",km4_splits_ranks[[#This Row],[12 km]]+km4_splits_ranks[[#This Row],[12 - 16 ]])</f>
        <v>4.2473032407407407E-2</v>
      </c>
      <c r="AJ8" s="24">
        <f>IF(km4_splits_ranks[[#This Row],[16 -20 ]]="DNF","DNF",km4_splits_ranks[[#This Row],[16 km]]+km4_splits_ranks[[#This Row],[16 -20 ]])</f>
        <v>5.3319444444444447E-2</v>
      </c>
      <c r="AK8" s="24">
        <f>IF(km4_splits_ranks[[#This Row],[20 - 24 ]]="DNF","DNF",km4_splits_ranks[[#This Row],[20 km]]+km4_splits_ranks[[#This Row],[20 - 24 ]])</f>
        <v>6.4267013888888891E-2</v>
      </c>
      <c r="AL8" s="24">
        <f>IF(km4_splits_ranks[[#This Row],[24 - 28 ]]="DNF","DNF",km4_splits_ranks[[#This Row],[24 km]]+km4_splits_ranks[[#This Row],[24 - 28 ]])</f>
        <v>7.5348495370370375E-2</v>
      </c>
      <c r="AM8" s="24">
        <f>IF(km4_splits_ranks[[#This Row],[28 - 32 ]]="DNF","DNF",km4_splits_ranks[[#This Row],[28 km]]+km4_splits_ranks[[#This Row],[28 - 32 ]])</f>
        <v>8.6535648148148153E-2</v>
      </c>
      <c r="AN8" s="24">
        <f>IF(km4_splits_ranks[[#This Row],[32 - 36 ]]="DNF","DNF",km4_splits_ranks[[#This Row],[32 km]]+km4_splits_ranks[[#This Row],[32 - 36 ]])</f>
        <v>9.7833912037037035E-2</v>
      </c>
      <c r="AO8" s="24">
        <f>IF(km4_splits_ranks[[#This Row],[36 - 40 ]]="DNF","DNF",km4_splits_ranks[[#This Row],[36 km]]+km4_splits_ranks[[#This Row],[36 - 40 ]])</f>
        <v>0.10956446759259258</v>
      </c>
      <c r="AP8" s="29">
        <f>IF(km4_splits_ranks[[#This Row],[40 - 42 ]]="DNF","DNF",km4_splits_ranks[[#This Row],[40 km]]+km4_splits_ranks[[#This Row],[40 - 42 ]])</f>
        <v>0.11535011574074074</v>
      </c>
      <c r="AQ8" s="64">
        <f>IF(km4_splits_ranks[[#This Row],[4 km]]="DNF","DNF",RANK(km4_splits_ranks[[#This Row],[4 km]],km4_splits_ranks[4 km],1))</f>
        <v>3</v>
      </c>
      <c r="AR8" s="65">
        <f>IF(km4_splits_ranks[[#This Row],[8 km]]="DNF","DNF",RANK(km4_splits_ranks[[#This Row],[8 km]],km4_splits_ranks[8 km],1))</f>
        <v>3</v>
      </c>
      <c r="AS8" s="65">
        <f>IF(km4_splits_ranks[[#This Row],[12 km]]="DNF","DNF",RANK(km4_splits_ranks[[#This Row],[12 km]],km4_splits_ranks[12 km],1))</f>
        <v>4</v>
      </c>
      <c r="AT8" s="65">
        <f>IF(km4_splits_ranks[[#This Row],[16 km]]="DNF","DNF",RANK(km4_splits_ranks[[#This Row],[16 km]],km4_splits_ranks[16 km],1))</f>
        <v>4</v>
      </c>
      <c r="AU8" s="65">
        <f>IF(km4_splits_ranks[[#This Row],[20 km]]="DNF","DNF",RANK(km4_splits_ranks[[#This Row],[20 km]],km4_splits_ranks[20 km],1))</f>
        <v>4</v>
      </c>
      <c r="AV8" s="65">
        <f>IF(km4_splits_ranks[[#This Row],[24 km]]="DNF","DNF",RANK(km4_splits_ranks[[#This Row],[24 km]],km4_splits_ranks[24 km],1))</f>
        <v>4</v>
      </c>
      <c r="AW8" s="65">
        <f>IF(km4_splits_ranks[[#This Row],[28 km]]="DNF","DNF",RANK(km4_splits_ranks[[#This Row],[28 km]],km4_splits_ranks[28 km],1))</f>
        <v>3</v>
      </c>
      <c r="AX8" s="65">
        <f>IF(km4_splits_ranks[[#This Row],[32 km]]="DNF","DNF",RANK(km4_splits_ranks[[#This Row],[32 km]],km4_splits_ranks[32 km],1))</f>
        <v>3</v>
      </c>
      <c r="AY8" s="65">
        <f>IF(km4_splits_ranks[[#This Row],[36 km]]="DNF","DNF",RANK(km4_splits_ranks[[#This Row],[36 km]],km4_splits_ranks[36 km],1))</f>
        <v>3</v>
      </c>
      <c r="AZ8" s="65">
        <f>IF(km4_splits_ranks[[#This Row],[40 km]]="DNF","DNF",RANK(km4_splits_ranks[[#This Row],[40 km]],km4_splits_ranks[40 km],1))</f>
        <v>3</v>
      </c>
      <c r="BA8" s="65">
        <f>IF(km4_splits_ranks[[#This Row],[42 km]]="DNF","DNF",RANK(km4_splits_ranks[[#This Row],[42 km]],km4_splits_ranks[42 km],1))</f>
        <v>3</v>
      </c>
    </row>
    <row r="9" spans="2:53" x14ac:dyDescent="0.2">
      <c r="B9" s="5">
        <v>4</v>
      </c>
      <c r="C9" s="1">
        <v>6</v>
      </c>
      <c r="D9" s="1" t="s">
        <v>7</v>
      </c>
      <c r="E9" s="3">
        <v>1983</v>
      </c>
      <c r="F9" s="3" t="s">
        <v>8</v>
      </c>
      <c r="G9" s="3">
        <v>1</v>
      </c>
      <c r="H9" s="1" t="s">
        <v>9</v>
      </c>
      <c r="I9" s="7">
        <v>0.11632569444444445</v>
      </c>
      <c r="J9" s="38">
        <f>SUM(laps_times[[#This Row],[1]:[6]])</f>
        <v>1.0693749999999998E-2</v>
      </c>
      <c r="K9" s="39">
        <f>SUM(laps_times[[#This Row],[7]:[12]])</f>
        <v>1.0436458333333334E-2</v>
      </c>
      <c r="L9" s="39">
        <f>SUM(laps_times[[#This Row],[13]:[18]])</f>
        <v>1.0585185185185185E-2</v>
      </c>
      <c r="M9" s="39">
        <f>SUM(laps_times[[#This Row],[19]:[24]])</f>
        <v>1.0741782407407406E-2</v>
      </c>
      <c r="N9" s="39">
        <f>SUM(laps_times[[#This Row],[25]:[30]])</f>
        <v>1.0838425925925925E-2</v>
      </c>
      <c r="O9" s="39">
        <f>SUM(laps_times[[#This Row],[31]:[36]])</f>
        <v>1.0925462962962961E-2</v>
      </c>
      <c r="P9" s="39">
        <f>SUM(laps_times[[#This Row],[37]:[42]])</f>
        <v>1.1144097222222224E-2</v>
      </c>
      <c r="Q9" s="39">
        <f>SUM(laps_times[[#This Row],[43]:[48]])</f>
        <v>1.1394097222222224E-2</v>
      </c>
      <c r="R9" s="39">
        <f>SUM(laps_times[[#This Row],[49]:[54]])</f>
        <v>1.1601041666666667E-2</v>
      </c>
      <c r="S9" s="39">
        <f>SUM(laps_times[[#This Row],[55]:[60]])</f>
        <v>1.1923958333333333E-2</v>
      </c>
      <c r="T9" s="40">
        <f>SUM(laps_times[[#This Row],[61]:[63]])</f>
        <v>6.0418981481481487E-3</v>
      </c>
      <c r="U9" s="58">
        <f>IF(km4_splits_ranks[[#This Row],[0 - 4 ]]="DNF","DNF",RANK(km4_splits_ranks[[#This Row],[0 - 4 ]],km4_splits_ranks[0 - 4 ],1))</f>
        <v>4</v>
      </c>
      <c r="V9" s="59">
        <f>IF(km4_splits_ranks[[#This Row],[4 - 8 ]]="DNF","DNF",RANK(km4_splits_ranks[[#This Row],[4 - 8 ]],km4_splits_ranks[4 - 8 ],1))</f>
        <v>2</v>
      </c>
      <c r="W9" s="59">
        <f>IF(km4_splits_ranks[[#This Row],[8 - 12 ]]="DNF","DNF",RANK(km4_splits_ranks[[#This Row],[8 - 12 ]],km4_splits_ranks[8 - 12 ],1))</f>
        <v>3</v>
      </c>
      <c r="X9" s="59">
        <f>IF(km4_splits_ranks[[#This Row],[12 - 16 ]]="DNF","DNF",RANK(km4_splits_ranks[[#This Row],[12 - 16 ]],km4_splits_ranks[12 - 16 ],1))</f>
        <v>4</v>
      </c>
      <c r="Y9" s="59">
        <f>IF(km4_splits_ranks[[#This Row],[16 -20 ]]="DNF","DNF",RANK(km4_splits_ranks[[#This Row],[16 -20 ]],km4_splits_ranks[16 -20 ],1))</f>
        <v>3</v>
      </c>
      <c r="Z9" s="59">
        <f>IF(km4_splits_ranks[[#This Row],[20 - 24 ]]="DNF","DNF",RANK(km4_splits_ranks[[#This Row],[20 - 24 ]],km4_splits_ranks[20 - 24 ],1))</f>
        <v>3</v>
      </c>
      <c r="AA9" s="59">
        <f>IF(km4_splits_ranks[[#This Row],[24 - 28 ]]="DNF","DNF",RANK(km4_splits_ranks[[#This Row],[24 - 28 ]],km4_splits_ranks[24 - 28 ],1))</f>
        <v>4</v>
      </c>
      <c r="AB9" s="59">
        <f>IF(km4_splits_ranks[[#This Row],[28 - 32 ]]="DNF","DNF",RANK(km4_splits_ranks[[#This Row],[28 - 32 ]],km4_splits_ranks[28 - 32 ],1))</f>
        <v>5</v>
      </c>
      <c r="AC9" s="59">
        <f>IF(km4_splits_ranks[[#This Row],[32 - 36 ]]="DNF","DNF",RANK(km4_splits_ranks[[#This Row],[32 - 36 ]],km4_splits_ranks[32 - 36 ],1))</f>
        <v>5</v>
      </c>
      <c r="AD9" s="59">
        <f>IF(km4_splits_ranks[[#This Row],[36 - 40 ]]="DNF","DNF",RANK(km4_splits_ranks[[#This Row],[36 - 40 ]],km4_splits_ranks[36 - 40 ],1))</f>
        <v>5</v>
      </c>
      <c r="AE9" s="60">
        <f>IF(km4_splits_ranks[[#This Row],[40 - 42 ]]="DNF","DNF",RANK(km4_splits_ranks[[#This Row],[40 - 42 ]],km4_splits_ranks[40 - 42 ],1))</f>
        <v>7</v>
      </c>
      <c r="AF9" s="28">
        <f>km4_splits_ranks[[#This Row],[0 - 4 ]]</f>
        <v>1.0693749999999998E-2</v>
      </c>
      <c r="AG9" s="24">
        <f>IF(km4_splits_ranks[[#This Row],[4 - 8 ]]="DNF","DNF",km4_splits_ranks[[#This Row],[4 km]]+km4_splits_ranks[[#This Row],[4 - 8 ]])</f>
        <v>2.1130208333333331E-2</v>
      </c>
      <c r="AH9" s="24">
        <f>IF(km4_splits_ranks[[#This Row],[8 - 12 ]]="DNF","DNF",km4_splits_ranks[[#This Row],[8 km]]+km4_splits_ranks[[#This Row],[8 - 12 ]])</f>
        <v>3.1715393518518514E-2</v>
      </c>
      <c r="AI9" s="24">
        <f>IF(km4_splits_ranks[[#This Row],[12 - 16 ]]="DNF","DNF",km4_splits_ranks[[#This Row],[12 km]]+km4_splits_ranks[[#This Row],[12 - 16 ]])</f>
        <v>4.2457175925925919E-2</v>
      </c>
      <c r="AJ9" s="24">
        <f>IF(km4_splits_ranks[[#This Row],[16 -20 ]]="DNF","DNF",km4_splits_ranks[[#This Row],[16 km]]+km4_splits_ranks[[#This Row],[16 -20 ]])</f>
        <v>5.3295601851851844E-2</v>
      </c>
      <c r="AK9" s="24">
        <f>IF(km4_splits_ranks[[#This Row],[20 - 24 ]]="DNF","DNF",km4_splits_ranks[[#This Row],[20 km]]+km4_splits_ranks[[#This Row],[20 - 24 ]])</f>
        <v>6.4221064814814807E-2</v>
      </c>
      <c r="AL9" s="24">
        <f>IF(km4_splits_ranks[[#This Row],[24 - 28 ]]="DNF","DNF",km4_splits_ranks[[#This Row],[24 km]]+km4_splits_ranks[[#This Row],[24 - 28 ]])</f>
        <v>7.5365162037037026E-2</v>
      </c>
      <c r="AM9" s="24">
        <f>IF(km4_splits_ranks[[#This Row],[28 - 32 ]]="DNF","DNF",km4_splits_ranks[[#This Row],[28 km]]+km4_splits_ranks[[#This Row],[28 - 32 ]])</f>
        <v>8.6759259259259244E-2</v>
      </c>
      <c r="AN9" s="24">
        <f>IF(km4_splits_ranks[[#This Row],[32 - 36 ]]="DNF","DNF",km4_splits_ranks[[#This Row],[32 km]]+km4_splits_ranks[[#This Row],[32 - 36 ]])</f>
        <v>9.8360300925925917E-2</v>
      </c>
      <c r="AO9" s="24">
        <f>IF(km4_splits_ranks[[#This Row],[36 - 40 ]]="DNF","DNF",km4_splits_ranks[[#This Row],[36 km]]+km4_splits_ranks[[#This Row],[36 - 40 ]])</f>
        <v>0.11028425925925925</v>
      </c>
      <c r="AP9" s="29">
        <f>IF(km4_splits_ranks[[#This Row],[40 - 42 ]]="DNF","DNF",km4_splits_ranks[[#This Row],[40 km]]+km4_splits_ranks[[#This Row],[40 - 42 ]])</f>
        <v>0.1163261574074074</v>
      </c>
      <c r="AQ9" s="64">
        <f>IF(km4_splits_ranks[[#This Row],[4 km]]="DNF","DNF",RANK(km4_splits_ranks[[#This Row],[4 km]],km4_splits_ranks[4 km],1))</f>
        <v>4</v>
      </c>
      <c r="AR9" s="65">
        <f>IF(km4_splits_ranks[[#This Row],[8 km]]="DNF","DNF",RANK(km4_splits_ranks[[#This Row],[8 km]],km4_splits_ranks[8 km],1))</f>
        <v>4</v>
      </c>
      <c r="AS9" s="65">
        <f>IF(km4_splits_ranks[[#This Row],[12 km]]="DNF","DNF",RANK(km4_splits_ranks[[#This Row],[12 km]],km4_splits_ranks[12 km],1))</f>
        <v>3</v>
      </c>
      <c r="AT9" s="65">
        <f>IF(km4_splits_ranks[[#This Row],[16 km]]="DNF","DNF",RANK(km4_splits_ranks[[#This Row],[16 km]],km4_splits_ranks[16 km],1))</f>
        <v>3</v>
      </c>
      <c r="AU9" s="65">
        <f>IF(km4_splits_ranks[[#This Row],[20 km]]="DNF","DNF",RANK(km4_splits_ranks[[#This Row],[20 km]],km4_splits_ranks[20 km],1))</f>
        <v>3</v>
      </c>
      <c r="AV9" s="65">
        <f>IF(km4_splits_ranks[[#This Row],[24 km]]="DNF","DNF",RANK(km4_splits_ranks[[#This Row],[24 km]],km4_splits_ranks[24 km],1))</f>
        <v>3</v>
      </c>
      <c r="AW9" s="65">
        <f>IF(km4_splits_ranks[[#This Row],[28 km]]="DNF","DNF",RANK(km4_splits_ranks[[#This Row],[28 km]],km4_splits_ranks[28 km],1))</f>
        <v>4</v>
      </c>
      <c r="AX9" s="65">
        <f>IF(km4_splits_ranks[[#This Row],[32 km]]="DNF","DNF",RANK(km4_splits_ranks[[#This Row],[32 km]],km4_splits_ranks[32 km],1))</f>
        <v>4</v>
      </c>
      <c r="AY9" s="65">
        <f>IF(km4_splits_ranks[[#This Row],[36 km]]="DNF","DNF",RANK(km4_splits_ranks[[#This Row],[36 km]],km4_splits_ranks[36 km],1))</f>
        <v>4</v>
      </c>
      <c r="AZ9" s="65">
        <f>IF(km4_splits_ranks[[#This Row],[40 km]]="DNF","DNF",RANK(km4_splits_ranks[[#This Row],[40 km]],km4_splits_ranks[40 km],1))</f>
        <v>4</v>
      </c>
      <c r="BA9" s="65">
        <f>IF(km4_splits_ranks[[#This Row],[42 km]]="DNF","DNF",RANK(km4_splits_ranks[[#This Row],[42 km]],km4_splits_ranks[42 km],1))</f>
        <v>4</v>
      </c>
    </row>
    <row r="10" spans="2:53" x14ac:dyDescent="0.2">
      <c r="B10" s="5">
        <v>5</v>
      </c>
      <c r="C10" s="1">
        <v>91</v>
      </c>
      <c r="D10" s="1" t="s">
        <v>10</v>
      </c>
      <c r="E10" s="3">
        <v>1972</v>
      </c>
      <c r="F10" s="3" t="s">
        <v>1</v>
      </c>
      <c r="G10" s="3">
        <v>4</v>
      </c>
      <c r="H10" s="1" t="s">
        <v>11</v>
      </c>
      <c r="I10" s="7">
        <v>0.11950081018518517</v>
      </c>
      <c r="J10" s="38">
        <f>SUM(laps_times[[#This Row],[1]:[6]])</f>
        <v>1.0693981481481481E-2</v>
      </c>
      <c r="K10" s="39">
        <f>SUM(laps_times[[#This Row],[7]:[12]])</f>
        <v>1.0444560185185185E-2</v>
      </c>
      <c r="L10" s="39">
        <f>SUM(laps_times[[#This Row],[13]:[18]])</f>
        <v>1.0808796296296296E-2</v>
      </c>
      <c r="M10" s="39">
        <f>SUM(laps_times[[#This Row],[19]:[24]])</f>
        <v>1.0817013888888888E-2</v>
      </c>
      <c r="N10" s="39">
        <f>SUM(laps_times[[#This Row],[25]:[30]])</f>
        <v>1.0969907407407407E-2</v>
      </c>
      <c r="O10" s="39">
        <f>SUM(laps_times[[#This Row],[31]:[36]])</f>
        <v>1.1103935185185185E-2</v>
      </c>
      <c r="P10" s="39">
        <f>SUM(laps_times[[#This Row],[37]:[42]])</f>
        <v>1.1367361111111113E-2</v>
      </c>
      <c r="Q10" s="39">
        <f>SUM(laps_times[[#This Row],[43]:[48]])</f>
        <v>1.1883449074074074E-2</v>
      </c>
      <c r="R10" s="39">
        <f>SUM(laps_times[[#This Row],[49]:[54]])</f>
        <v>1.2555439814814816E-2</v>
      </c>
      <c r="S10" s="39">
        <f>SUM(laps_times[[#This Row],[55]:[60]])</f>
        <v>1.2890277777777777E-2</v>
      </c>
      <c r="T10" s="40">
        <f>SUM(laps_times[[#This Row],[61]:[63]])</f>
        <v>5.9664351851851849E-3</v>
      </c>
      <c r="U10" s="58">
        <f>IF(km4_splits_ranks[[#This Row],[0 - 4 ]]="DNF","DNF",RANK(km4_splits_ranks[[#This Row],[0 - 4 ]],km4_splits_ranks[0 - 4 ],1))</f>
        <v>5</v>
      </c>
      <c r="V10" s="59">
        <f>IF(km4_splits_ranks[[#This Row],[4 - 8 ]]="DNF","DNF",RANK(km4_splits_ranks[[#This Row],[4 - 8 ]],km4_splits_ranks[4 - 8 ],1))</f>
        <v>5</v>
      </c>
      <c r="W10" s="59">
        <f>IF(km4_splits_ranks[[#This Row],[8 - 12 ]]="DNF","DNF",RANK(km4_splits_ranks[[#This Row],[8 - 12 ]],km4_splits_ranks[8 - 12 ],1))</f>
        <v>5</v>
      </c>
      <c r="X10" s="59">
        <f>IF(km4_splits_ranks[[#This Row],[12 - 16 ]]="DNF","DNF",RANK(km4_splits_ranks[[#This Row],[12 - 16 ]],km4_splits_ranks[12 - 16 ],1))</f>
        <v>5</v>
      </c>
      <c r="Y10" s="59">
        <f>IF(km4_splits_ranks[[#This Row],[16 -20 ]]="DNF","DNF",RANK(km4_splits_ranks[[#This Row],[16 -20 ]],km4_splits_ranks[16 -20 ],1))</f>
        <v>5</v>
      </c>
      <c r="Z10" s="59">
        <f>IF(km4_splits_ranks[[#This Row],[20 - 24 ]]="DNF","DNF",RANK(km4_splits_ranks[[#This Row],[20 - 24 ]],km4_splits_ranks[20 - 24 ],1))</f>
        <v>5</v>
      </c>
      <c r="AA10" s="59">
        <f>IF(km4_splits_ranks[[#This Row],[24 - 28 ]]="DNF","DNF",RANK(km4_splits_ranks[[#This Row],[24 - 28 ]],km4_splits_ranks[24 - 28 ],1))</f>
        <v>5</v>
      </c>
      <c r="AB10" s="59">
        <f>IF(km4_splits_ranks[[#This Row],[28 - 32 ]]="DNF","DNF",RANK(km4_splits_ranks[[#This Row],[28 - 32 ]],km4_splits_ranks[28 - 32 ],1))</f>
        <v>9</v>
      </c>
      <c r="AC10" s="59">
        <f>IF(km4_splits_ranks[[#This Row],[32 - 36 ]]="DNF","DNF",RANK(km4_splits_ranks[[#This Row],[32 - 36 ]],km4_splits_ranks[32 - 36 ],1))</f>
        <v>15</v>
      </c>
      <c r="AD10" s="59">
        <f>IF(km4_splits_ranks[[#This Row],[36 - 40 ]]="DNF","DNF",RANK(km4_splits_ranks[[#This Row],[36 - 40 ]],km4_splits_ranks[36 - 40 ],1))</f>
        <v>13</v>
      </c>
      <c r="AE10" s="60">
        <f>IF(km4_splits_ranks[[#This Row],[40 - 42 ]]="DNF","DNF",RANK(km4_splits_ranks[[#This Row],[40 - 42 ]],km4_splits_ranks[40 - 42 ],1))</f>
        <v>4</v>
      </c>
      <c r="AF10" s="28">
        <f>km4_splits_ranks[[#This Row],[0 - 4 ]]</f>
        <v>1.0693981481481481E-2</v>
      </c>
      <c r="AG10" s="24">
        <f>IF(km4_splits_ranks[[#This Row],[4 - 8 ]]="DNF","DNF",km4_splits_ranks[[#This Row],[4 km]]+km4_splits_ranks[[#This Row],[4 - 8 ]])</f>
        <v>2.1138541666666667E-2</v>
      </c>
      <c r="AH10" s="24">
        <f>IF(km4_splits_ranks[[#This Row],[8 - 12 ]]="DNF","DNF",km4_splits_ranks[[#This Row],[8 km]]+km4_splits_ranks[[#This Row],[8 - 12 ]])</f>
        <v>3.1947337962962966E-2</v>
      </c>
      <c r="AI10" s="24">
        <f>IF(km4_splits_ranks[[#This Row],[12 - 16 ]]="DNF","DNF",km4_splits_ranks[[#This Row],[12 km]]+km4_splits_ranks[[#This Row],[12 - 16 ]])</f>
        <v>4.2764351851851852E-2</v>
      </c>
      <c r="AJ10" s="24">
        <f>IF(km4_splits_ranks[[#This Row],[16 -20 ]]="DNF","DNF",km4_splits_ranks[[#This Row],[16 km]]+km4_splits_ranks[[#This Row],[16 -20 ]])</f>
        <v>5.3734259259259259E-2</v>
      </c>
      <c r="AK10" s="24">
        <f>IF(km4_splits_ranks[[#This Row],[20 - 24 ]]="DNF","DNF",km4_splits_ranks[[#This Row],[20 km]]+km4_splits_ranks[[#This Row],[20 - 24 ]])</f>
        <v>6.4838194444444441E-2</v>
      </c>
      <c r="AL10" s="24">
        <f>IF(km4_splits_ranks[[#This Row],[24 - 28 ]]="DNF","DNF",km4_splits_ranks[[#This Row],[24 km]]+km4_splits_ranks[[#This Row],[24 - 28 ]])</f>
        <v>7.6205555555555554E-2</v>
      </c>
      <c r="AM10" s="24">
        <f>IF(km4_splits_ranks[[#This Row],[28 - 32 ]]="DNF","DNF",km4_splits_ranks[[#This Row],[28 km]]+km4_splits_ranks[[#This Row],[28 - 32 ]])</f>
        <v>8.8089004629629625E-2</v>
      </c>
      <c r="AN10" s="24">
        <f>IF(km4_splits_ranks[[#This Row],[32 - 36 ]]="DNF","DNF",km4_splits_ranks[[#This Row],[32 km]]+km4_splits_ranks[[#This Row],[32 - 36 ]])</f>
        <v>0.10064444444444444</v>
      </c>
      <c r="AO10" s="24">
        <f>IF(km4_splits_ranks[[#This Row],[36 - 40 ]]="DNF","DNF",km4_splits_ranks[[#This Row],[36 km]]+km4_splits_ranks[[#This Row],[36 - 40 ]])</f>
        <v>0.11353472222222222</v>
      </c>
      <c r="AP10" s="29">
        <f>IF(km4_splits_ranks[[#This Row],[40 - 42 ]]="DNF","DNF",km4_splits_ranks[[#This Row],[40 km]]+km4_splits_ranks[[#This Row],[40 - 42 ]])</f>
        <v>0.1195011574074074</v>
      </c>
      <c r="AQ10" s="64">
        <f>IF(km4_splits_ranks[[#This Row],[4 km]]="DNF","DNF",RANK(km4_splits_ranks[[#This Row],[4 km]],km4_splits_ranks[4 km],1))</f>
        <v>5</v>
      </c>
      <c r="AR10" s="65">
        <f>IF(km4_splits_ranks[[#This Row],[8 km]]="DNF","DNF",RANK(km4_splits_ranks[[#This Row],[8 km]],km4_splits_ranks[8 km],1))</f>
        <v>5</v>
      </c>
      <c r="AS10" s="65">
        <f>IF(km4_splits_ranks[[#This Row],[12 km]]="DNF","DNF",RANK(km4_splits_ranks[[#This Row],[12 km]],km4_splits_ranks[12 km],1))</f>
        <v>5</v>
      </c>
      <c r="AT10" s="65">
        <f>IF(km4_splits_ranks[[#This Row],[16 km]]="DNF","DNF",RANK(km4_splits_ranks[[#This Row],[16 km]],km4_splits_ranks[16 km],1))</f>
        <v>5</v>
      </c>
      <c r="AU10" s="65">
        <f>IF(km4_splits_ranks[[#This Row],[20 km]]="DNF","DNF",RANK(km4_splits_ranks[[#This Row],[20 km]],km4_splits_ranks[20 km],1))</f>
        <v>5</v>
      </c>
      <c r="AV10" s="65">
        <f>IF(km4_splits_ranks[[#This Row],[24 km]]="DNF","DNF",RANK(km4_splits_ranks[[#This Row],[24 km]],km4_splits_ranks[24 km],1))</f>
        <v>5</v>
      </c>
      <c r="AW10" s="65">
        <f>IF(km4_splits_ranks[[#This Row],[28 km]]="DNF","DNF",RANK(km4_splits_ranks[[#This Row],[28 km]],km4_splits_ranks[28 km],1))</f>
        <v>5</v>
      </c>
      <c r="AX10" s="65">
        <f>IF(km4_splits_ranks[[#This Row],[32 km]]="DNF","DNF",RANK(km4_splits_ranks[[#This Row],[32 km]],km4_splits_ranks[32 km],1))</f>
        <v>5</v>
      </c>
      <c r="AY10" s="65">
        <f>IF(km4_splits_ranks[[#This Row],[36 km]]="DNF","DNF",RANK(km4_splits_ranks[[#This Row],[36 km]],km4_splits_ranks[36 km],1))</f>
        <v>5</v>
      </c>
      <c r="AZ10" s="65">
        <f>IF(km4_splits_ranks[[#This Row],[40 km]]="DNF","DNF",RANK(km4_splits_ranks[[#This Row],[40 km]],km4_splits_ranks[40 km],1))</f>
        <v>5</v>
      </c>
      <c r="BA10" s="65">
        <f>IF(km4_splits_ranks[[#This Row],[42 km]]="DNF","DNF",RANK(km4_splits_ranks[[#This Row],[42 km]],km4_splits_ranks[42 km],1))</f>
        <v>5</v>
      </c>
    </row>
    <row r="11" spans="2:53" x14ac:dyDescent="0.2">
      <c r="B11" s="5">
        <v>6</v>
      </c>
      <c r="C11" s="1">
        <v>20</v>
      </c>
      <c r="D11" s="1" t="s">
        <v>12</v>
      </c>
      <c r="E11" s="3">
        <v>1979</v>
      </c>
      <c r="F11" s="3" t="s">
        <v>8</v>
      </c>
      <c r="G11" s="3">
        <v>2</v>
      </c>
      <c r="I11" s="7">
        <v>0.11981863425925926</v>
      </c>
      <c r="J11" s="38">
        <f>SUM(laps_times[[#This Row],[1]:[6]])</f>
        <v>1.1706018518518518E-2</v>
      </c>
      <c r="K11" s="39">
        <f>SUM(laps_times[[#This Row],[7]:[12]])</f>
        <v>1.1337962962962963E-2</v>
      </c>
      <c r="L11" s="39">
        <f>SUM(laps_times[[#This Row],[13]:[18]])</f>
        <v>1.1432175925925927E-2</v>
      </c>
      <c r="M11" s="39">
        <f>SUM(laps_times[[#This Row],[19]:[24]])</f>
        <v>1.1396180555555557E-2</v>
      </c>
      <c r="N11" s="39">
        <f>SUM(laps_times[[#This Row],[25]:[30]])</f>
        <v>1.1443171296296297E-2</v>
      </c>
      <c r="O11" s="39">
        <f>SUM(laps_times[[#This Row],[31]:[36]])</f>
        <v>1.1323611111111111E-2</v>
      </c>
      <c r="P11" s="39">
        <f>SUM(laps_times[[#This Row],[37]:[42]])</f>
        <v>1.1392592592592593E-2</v>
      </c>
      <c r="Q11" s="39">
        <f>SUM(laps_times[[#This Row],[43]:[48]])</f>
        <v>1.134537037037037E-2</v>
      </c>
      <c r="R11" s="39">
        <f>SUM(laps_times[[#This Row],[49]:[54]])</f>
        <v>1.1355555555555555E-2</v>
      </c>
      <c r="S11" s="39">
        <f>SUM(laps_times[[#This Row],[55]:[60]])</f>
        <v>1.141226851851852E-2</v>
      </c>
      <c r="T11" s="40">
        <f>SUM(laps_times[[#This Row],[61]:[63]])</f>
        <v>5.6740740740740744E-3</v>
      </c>
      <c r="U11" s="58">
        <f>IF(km4_splits_ranks[[#This Row],[0 - 4 ]]="DNF","DNF",RANK(km4_splits_ranks[[#This Row],[0 - 4 ]],km4_splits_ranks[0 - 4 ],1))</f>
        <v>13</v>
      </c>
      <c r="V11" s="59">
        <f>IF(km4_splits_ranks[[#This Row],[4 - 8 ]]="DNF","DNF",RANK(km4_splits_ranks[[#This Row],[4 - 8 ]],km4_splits_ranks[4 - 8 ],1))</f>
        <v>11</v>
      </c>
      <c r="W11" s="59">
        <f>IF(km4_splits_ranks[[#This Row],[8 - 12 ]]="DNF","DNF",RANK(km4_splits_ranks[[#This Row],[8 - 12 ]],km4_splits_ranks[8 - 12 ],1))</f>
        <v>12</v>
      </c>
      <c r="X11" s="59">
        <f>IF(km4_splits_ranks[[#This Row],[12 - 16 ]]="DNF","DNF",RANK(km4_splits_ranks[[#This Row],[12 - 16 ]],km4_splits_ranks[12 - 16 ],1))</f>
        <v>12</v>
      </c>
      <c r="Y11" s="59">
        <f>IF(km4_splits_ranks[[#This Row],[16 -20 ]]="DNF","DNF",RANK(km4_splits_ranks[[#This Row],[16 -20 ]],km4_splits_ranks[16 -20 ],1))</f>
        <v>9</v>
      </c>
      <c r="Z11" s="59">
        <f>IF(km4_splits_ranks[[#This Row],[20 - 24 ]]="DNF","DNF",RANK(km4_splits_ranks[[#This Row],[20 - 24 ]],km4_splits_ranks[20 - 24 ],1))</f>
        <v>7</v>
      </c>
      <c r="AA11" s="59">
        <f>IF(km4_splits_ranks[[#This Row],[24 - 28 ]]="DNF","DNF",RANK(km4_splits_ranks[[#This Row],[24 - 28 ]],km4_splits_ranks[24 - 28 ],1))</f>
        <v>6</v>
      </c>
      <c r="AB11" s="59">
        <f>IF(km4_splits_ranks[[#This Row],[28 - 32 ]]="DNF","DNF",RANK(km4_splits_ranks[[#This Row],[28 - 32 ]],km4_splits_ranks[28 - 32 ],1))</f>
        <v>4</v>
      </c>
      <c r="AC11" s="59">
        <f>IF(km4_splits_ranks[[#This Row],[32 - 36 ]]="DNF","DNF",RANK(km4_splits_ranks[[#This Row],[32 - 36 ]],km4_splits_ranks[32 - 36 ],1))</f>
        <v>4</v>
      </c>
      <c r="AD11" s="59">
        <f>IF(km4_splits_ranks[[#This Row],[36 - 40 ]]="DNF","DNF",RANK(km4_splits_ranks[[#This Row],[36 - 40 ]],km4_splits_ranks[36 - 40 ],1))</f>
        <v>2</v>
      </c>
      <c r="AE11" s="60">
        <f>IF(km4_splits_ranks[[#This Row],[40 - 42 ]]="DNF","DNF",RANK(km4_splits_ranks[[#This Row],[40 - 42 ]],km4_splits_ranks[40 - 42 ],1))</f>
        <v>1</v>
      </c>
      <c r="AF11" s="28">
        <f>km4_splits_ranks[[#This Row],[0 - 4 ]]</f>
        <v>1.1706018518518518E-2</v>
      </c>
      <c r="AG11" s="24">
        <f>IF(km4_splits_ranks[[#This Row],[4 - 8 ]]="DNF","DNF",km4_splits_ranks[[#This Row],[4 km]]+km4_splits_ranks[[#This Row],[4 - 8 ]])</f>
        <v>2.3043981481481481E-2</v>
      </c>
      <c r="AH11" s="24">
        <f>IF(km4_splits_ranks[[#This Row],[8 - 12 ]]="DNF","DNF",km4_splits_ranks[[#This Row],[8 km]]+km4_splits_ranks[[#This Row],[8 - 12 ]])</f>
        <v>3.4476157407407407E-2</v>
      </c>
      <c r="AI11" s="24">
        <f>IF(km4_splits_ranks[[#This Row],[12 - 16 ]]="DNF","DNF",km4_splits_ranks[[#This Row],[12 km]]+km4_splits_ranks[[#This Row],[12 - 16 ]])</f>
        <v>4.5872337962962965E-2</v>
      </c>
      <c r="AJ11" s="24">
        <f>IF(km4_splits_ranks[[#This Row],[16 -20 ]]="DNF","DNF",km4_splits_ranks[[#This Row],[16 km]]+km4_splits_ranks[[#This Row],[16 -20 ]])</f>
        <v>5.731550925925926E-2</v>
      </c>
      <c r="AK11" s="24">
        <f>IF(km4_splits_ranks[[#This Row],[20 - 24 ]]="DNF","DNF",km4_splits_ranks[[#This Row],[20 km]]+km4_splits_ranks[[#This Row],[20 - 24 ]])</f>
        <v>6.8639120370370371E-2</v>
      </c>
      <c r="AL11" s="24">
        <f>IF(km4_splits_ranks[[#This Row],[24 - 28 ]]="DNF","DNF",km4_splits_ranks[[#This Row],[24 km]]+km4_splits_ranks[[#This Row],[24 - 28 ]])</f>
        <v>8.0031712962962964E-2</v>
      </c>
      <c r="AM11" s="24">
        <f>IF(km4_splits_ranks[[#This Row],[28 - 32 ]]="DNF","DNF",km4_splits_ranks[[#This Row],[28 km]]+km4_splits_ranks[[#This Row],[28 - 32 ]])</f>
        <v>9.1377083333333331E-2</v>
      </c>
      <c r="AN11" s="24">
        <f>IF(km4_splits_ranks[[#This Row],[32 - 36 ]]="DNF","DNF",km4_splits_ranks[[#This Row],[32 km]]+km4_splits_ranks[[#This Row],[32 - 36 ]])</f>
        <v>0.10273263888888888</v>
      </c>
      <c r="AO11" s="24">
        <f>IF(km4_splits_ranks[[#This Row],[36 - 40 ]]="DNF","DNF",km4_splits_ranks[[#This Row],[36 km]]+km4_splits_ranks[[#This Row],[36 - 40 ]])</f>
        <v>0.1141449074074074</v>
      </c>
      <c r="AP11" s="29">
        <f>IF(km4_splits_ranks[[#This Row],[40 - 42 ]]="DNF","DNF",km4_splits_ranks[[#This Row],[40 km]]+km4_splits_ranks[[#This Row],[40 - 42 ]])</f>
        <v>0.11981898148148148</v>
      </c>
      <c r="AQ11" s="64">
        <f>IF(km4_splits_ranks[[#This Row],[4 km]]="DNF","DNF",RANK(km4_splits_ranks[[#This Row],[4 km]],km4_splits_ranks[4 km],1))</f>
        <v>13</v>
      </c>
      <c r="AR11" s="65">
        <f>IF(km4_splits_ranks[[#This Row],[8 km]]="DNF","DNF",RANK(km4_splits_ranks[[#This Row],[8 km]],km4_splits_ranks[8 km],1))</f>
        <v>11</v>
      </c>
      <c r="AS11" s="65">
        <f>IF(km4_splits_ranks[[#This Row],[12 km]]="DNF","DNF",RANK(km4_splits_ranks[[#This Row],[12 km]],km4_splits_ranks[12 km],1))</f>
        <v>11</v>
      </c>
      <c r="AT11" s="65">
        <f>IF(km4_splits_ranks[[#This Row],[16 km]]="DNF","DNF",RANK(km4_splits_ranks[[#This Row],[16 km]],km4_splits_ranks[16 km],1))</f>
        <v>12</v>
      </c>
      <c r="AU11" s="65">
        <f>IF(km4_splits_ranks[[#This Row],[20 km]]="DNF","DNF",RANK(km4_splits_ranks[[#This Row],[20 km]],km4_splits_ranks[20 km],1))</f>
        <v>11</v>
      </c>
      <c r="AV11" s="65">
        <f>IF(km4_splits_ranks[[#This Row],[24 km]]="DNF","DNF",RANK(km4_splits_ranks[[#This Row],[24 km]],km4_splits_ranks[24 km],1))</f>
        <v>11</v>
      </c>
      <c r="AW11" s="65">
        <f>IF(km4_splits_ranks[[#This Row],[28 km]]="DNF","DNF",RANK(km4_splits_ranks[[#This Row],[28 km]],km4_splits_ranks[28 km],1))</f>
        <v>11</v>
      </c>
      <c r="AX11" s="65">
        <f>IF(km4_splits_ranks[[#This Row],[32 km]]="DNF","DNF",RANK(km4_splits_ranks[[#This Row],[32 km]],km4_splits_ranks[32 km],1))</f>
        <v>9</v>
      </c>
      <c r="AY11" s="65">
        <f>IF(km4_splits_ranks[[#This Row],[36 km]]="DNF","DNF",RANK(km4_splits_ranks[[#This Row],[36 km]],km4_splits_ranks[36 km],1))</f>
        <v>7</v>
      </c>
      <c r="AZ11" s="65">
        <f>IF(km4_splits_ranks[[#This Row],[40 km]]="DNF","DNF",RANK(km4_splits_ranks[[#This Row],[40 km]],km4_splits_ranks[40 km],1))</f>
        <v>6</v>
      </c>
      <c r="BA11" s="65">
        <f>IF(km4_splits_ranks[[#This Row],[42 km]]="DNF","DNF",RANK(km4_splits_ranks[[#This Row],[42 km]],km4_splits_ranks[42 km],1))</f>
        <v>6</v>
      </c>
    </row>
    <row r="12" spans="2:53" x14ac:dyDescent="0.2">
      <c r="B12" s="5">
        <v>7</v>
      </c>
      <c r="C12" s="1">
        <v>11</v>
      </c>
      <c r="D12" s="1" t="s">
        <v>13</v>
      </c>
      <c r="E12" s="3">
        <v>1969</v>
      </c>
      <c r="F12" s="3" t="s">
        <v>1</v>
      </c>
      <c r="G12" s="3">
        <v>5</v>
      </c>
      <c r="H12" s="1" t="s">
        <v>14</v>
      </c>
      <c r="I12" s="7">
        <v>0.12041631944444446</v>
      </c>
      <c r="J12" s="38">
        <f>SUM(laps_times[[#This Row],[1]:[6]])</f>
        <v>1.1447106481481483E-2</v>
      </c>
      <c r="K12" s="39">
        <f>SUM(laps_times[[#This Row],[7]:[12]])</f>
        <v>1.1113078703703703E-2</v>
      </c>
      <c r="L12" s="39">
        <f>SUM(laps_times[[#This Row],[13]:[18]])</f>
        <v>1.1132986111111111E-2</v>
      </c>
      <c r="M12" s="39">
        <f>SUM(laps_times[[#This Row],[19]:[24]])</f>
        <v>1.112951388888889E-2</v>
      </c>
      <c r="N12" s="39">
        <f>SUM(laps_times[[#This Row],[25]:[30]])</f>
        <v>1.1293287037037037E-2</v>
      </c>
      <c r="O12" s="39">
        <f>SUM(laps_times[[#This Row],[31]:[36]])</f>
        <v>1.1232291666666666E-2</v>
      </c>
      <c r="P12" s="39">
        <f>SUM(laps_times[[#This Row],[37]:[42]])</f>
        <v>1.1454976851851852E-2</v>
      </c>
      <c r="Q12" s="39">
        <f>SUM(laps_times[[#This Row],[43]:[48]])</f>
        <v>1.1639699074074073E-2</v>
      </c>
      <c r="R12" s="39">
        <f>SUM(laps_times[[#This Row],[49]:[54]])</f>
        <v>1.1708912037037037E-2</v>
      </c>
      <c r="S12" s="39">
        <f>SUM(laps_times[[#This Row],[55]:[60]])</f>
        <v>1.2099305555555558E-2</v>
      </c>
      <c r="T12" s="40">
        <f>SUM(laps_times[[#This Row],[61]:[63]])</f>
        <v>6.1656249999999992E-3</v>
      </c>
      <c r="U12" s="58">
        <f>IF(km4_splits_ranks[[#This Row],[0 - 4 ]]="DNF","DNF",RANK(km4_splits_ranks[[#This Row],[0 - 4 ]],km4_splits_ranks[0 - 4 ],1))</f>
        <v>9</v>
      </c>
      <c r="V12" s="59">
        <f>IF(km4_splits_ranks[[#This Row],[4 - 8 ]]="DNF","DNF",RANK(km4_splits_ranks[[#This Row],[4 - 8 ]],km4_splits_ranks[4 - 8 ],1))</f>
        <v>9</v>
      </c>
      <c r="W12" s="59">
        <f>IF(km4_splits_ranks[[#This Row],[8 - 12 ]]="DNF","DNF",RANK(km4_splits_ranks[[#This Row],[8 - 12 ]],km4_splits_ranks[8 - 12 ],1))</f>
        <v>10</v>
      </c>
      <c r="X12" s="59">
        <f>IF(km4_splits_ranks[[#This Row],[12 - 16 ]]="DNF","DNF",RANK(km4_splits_ranks[[#This Row],[12 - 16 ]],km4_splits_ranks[12 - 16 ],1))</f>
        <v>7</v>
      </c>
      <c r="Y12" s="59">
        <f>IF(km4_splits_ranks[[#This Row],[16 -20 ]]="DNF","DNF",RANK(km4_splits_ranks[[#This Row],[16 -20 ]],km4_splits_ranks[16 -20 ],1))</f>
        <v>7</v>
      </c>
      <c r="Z12" s="59">
        <f>IF(km4_splits_ranks[[#This Row],[20 - 24 ]]="DNF","DNF",RANK(km4_splits_ranks[[#This Row],[20 - 24 ]],km4_splits_ranks[20 - 24 ],1))</f>
        <v>6</v>
      </c>
      <c r="AA12" s="59">
        <f>IF(km4_splits_ranks[[#This Row],[24 - 28 ]]="DNF","DNF",RANK(km4_splits_ranks[[#This Row],[24 - 28 ]],km4_splits_ranks[24 - 28 ],1))</f>
        <v>7</v>
      </c>
      <c r="AB12" s="59">
        <f>IF(km4_splits_ranks[[#This Row],[28 - 32 ]]="DNF","DNF",RANK(km4_splits_ranks[[#This Row],[28 - 32 ]],km4_splits_ranks[28 - 32 ],1))</f>
        <v>6</v>
      </c>
      <c r="AC12" s="59">
        <f>IF(km4_splits_ranks[[#This Row],[32 - 36 ]]="DNF","DNF",RANK(km4_splits_ranks[[#This Row],[32 - 36 ]],km4_splits_ranks[32 - 36 ],1))</f>
        <v>6</v>
      </c>
      <c r="AD12" s="59">
        <f>IF(km4_splits_ranks[[#This Row],[36 - 40 ]]="DNF","DNF",RANK(km4_splits_ranks[[#This Row],[36 - 40 ]],km4_splits_ranks[36 - 40 ],1))</f>
        <v>6</v>
      </c>
      <c r="AE12" s="60">
        <f>IF(km4_splits_ranks[[#This Row],[40 - 42 ]]="DNF","DNF",RANK(km4_splits_ranks[[#This Row],[40 - 42 ]],km4_splits_ranks[40 - 42 ],1))</f>
        <v>9</v>
      </c>
      <c r="AF12" s="28">
        <f>km4_splits_ranks[[#This Row],[0 - 4 ]]</f>
        <v>1.1447106481481483E-2</v>
      </c>
      <c r="AG12" s="24">
        <f>IF(km4_splits_ranks[[#This Row],[4 - 8 ]]="DNF","DNF",km4_splits_ranks[[#This Row],[4 km]]+km4_splits_ranks[[#This Row],[4 - 8 ]])</f>
        <v>2.2560185185185187E-2</v>
      </c>
      <c r="AH12" s="24">
        <f>IF(km4_splits_ranks[[#This Row],[8 - 12 ]]="DNF","DNF",km4_splits_ranks[[#This Row],[8 km]]+km4_splits_ranks[[#This Row],[8 - 12 ]])</f>
        <v>3.3693171296296301E-2</v>
      </c>
      <c r="AI12" s="24">
        <f>IF(km4_splits_ranks[[#This Row],[12 - 16 ]]="DNF","DNF",km4_splits_ranks[[#This Row],[12 km]]+km4_splits_ranks[[#This Row],[12 - 16 ]])</f>
        <v>4.4822685185185188E-2</v>
      </c>
      <c r="AJ12" s="24">
        <f>IF(km4_splits_ranks[[#This Row],[16 -20 ]]="DNF","DNF",km4_splits_ranks[[#This Row],[16 km]]+km4_splits_ranks[[#This Row],[16 -20 ]])</f>
        <v>5.6115972222222227E-2</v>
      </c>
      <c r="AK12" s="24">
        <f>IF(km4_splits_ranks[[#This Row],[20 - 24 ]]="DNF","DNF",km4_splits_ranks[[#This Row],[20 km]]+km4_splits_ranks[[#This Row],[20 - 24 ]])</f>
        <v>6.7348263888888898E-2</v>
      </c>
      <c r="AL12" s="24">
        <f>IF(km4_splits_ranks[[#This Row],[24 - 28 ]]="DNF","DNF",km4_splits_ranks[[#This Row],[24 km]]+km4_splits_ranks[[#This Row],[24 - 28 ]])</f>
        <v>7.8803240740740743E-2</v>
      </c>
      <c r="AM12" s="24">
        <f>IF(km4_splits_ranks[[#This Row],[28 - 32 ]]="DNF","DNF",km4_splits_ranks[[#This Row],[28 km]]+km4_splits_ranks[[#This Row],[28 - 32 ]])</f>
        <v>9.0442939814814813E-2</v>
      </c>
      <c r="AN12" s="24">
        <f>IF(km4_splits_ranks[[#This Row],[32 - 36 ]]="DNF","DNF",km4_splits_ranks[[#This Row],[32 km]]+km4_splits_ranks[[#This Row],[32 - 36 ]])</f>
        <v>0.10215185185185185</v>
      </c>
      <c r="AO12" s="24">
        <f>IF(km4_splits_ranks[[#This Row],[36 - 40 ]]="DNF","DNF",km4_splits_ranks[[#This Row],[36 km]]+km4_splits_ranks[[#This Row],[36 - 40 ]])</f>
        <v>0.11425115740740741</v>
      </c>
      <c r="AP12" s="29">
        <f>IF(km4_splits_ranks[[#This Row],[40 - 42 ]]="DNF","DNF",km4_splits_ranks[[#This Row],[40 km]]+km4_splits_ranks[[#This Row],[40 - 42 ]])</f>
        <v>0.1204167824074074</v>
      </c>
      <c r="AQ12" s="64">
        <f>IF(km4_splits_ranks[[#This Row],[4 km]]="DNF","DNF",RANK(km4_splits_ranks[[#This Row],[4 km]],km4_splits_ranks[4 km],1))</f>
        <v>9</v>
      </c>
      <c r="AR12" s="65">
        <f>IF(km4_splits_ranks[[#This Row],[8 km]]="DNF","DNF",RANK(km4_splits_ranks[[#This Row],[8 km]],km4_splits_ranks[8 km],1))</f>
        <v>9</v>
      </c>
      <c r="AS12" s="65">
        <f>IF(km4_splits_ranks[[#This Row],[12 km]]="DNF","DNF",RANK(km4_splits_ranks[[#This Row],[12 km]],km4_splits_ranks[12 km],1))</f>
        <v>9</v>
      </c>
      <c r="AT12" s="65">
        <f>IF(km4_splits_ranks[[#This Row],[16 km]]="DNF","DNF",RANK(km4_splits_ranks[[#This Row],[16 km]],km4_splits_ranks[16 km],1))</f>
        <v>8</v>
      </c>
      <c r="AU12" s="65">
        <f>IF(km4_splits_ranks[[#This Row],[20 km]]="DNF","DNF",RANK(km4_splits_ranks[[#This Row],[20 km]],km4_splits_ranks[20 km],1))</f>
        <v>8</v>
      </c>
      <c r="AV12" s="65">
        <f>IF(km4_splits_ranks[[#This Row],[24 km]]="DNF","DNF",RANK(km4_splits_ranks[[#This Row],[24 km]],km4_splits_ranks[24 km],1))</f>
        <v>8</v>
      </c>
      <c r="AW12" s="65">
        <f>IF(km4_splits_ranks[[#This Row],[28 km]]="DNF","DNF",RANK(km4_splits_ranks[[#This Row],[28 km]],km4_splits_ranks[28 km],1))</f>
        <v>7</v>
      </c>
      <c r="AX12" s="65">
        <f>IF(km4_splits_ranks[[#This Row],[32 km]]="DNF","DNF",RANK(km4_splits_ranks[[#This Row],[32 km]],km4_splits_ranks[32 km],1))</f>
        <v>6</v>
      </c>
      <c r="AY12" s="65">
        <f>IF(km4_splits_ranks[[#This Row],[36 km]]="DNF","DNF",RANK(km4_splits_ranks[[#This Row],[36 km]],km4_splits_ranks[36 km],1))</f>
        <v>6</v>
      </c>
      <c r="AZ12" s="65">
        <f>IF(km4_splits_ranks[[#This Row],[40 km]]="DNF","DNF",RANK(km4_splits_ranks[[#This Row],[40 km]],km4_splits_ranks[40 km],1))</f>
        <v>7</v>
      </c>
      <c r="BA12" s="65">
        <f>IF(km4_splits_ranks[[#This Row],[42 km]]="DNF","DNF",RANK(km4_splits_ranks[[#This Row],[42 km]],km4_splits_ranks[42 km],1))</f>
        <v>7</v>
      </c>
    </row>
    <row r="13" spans="2:53" x14ac:dyDescent="0.2">
      <c r="B13" s="5">
        <v>8</v>
      </c>
      <c r="C13" s="1">
        <v>23</v>
      </c>
      <c r="D13" s="1" t="s">
        <v>15</v>
      </c>
      <c r="E13" s="3">
        <v>1979</v>
      </c>
      <c r="F13" s="3" t="s">
        <v>8</v>
      </c>
      <c r="G13" s="3">
        <v>3</v>
      </c>
      <c r="I13" s="7">
        <v>0.1217068287037037</v>
      </c>
      <c r="J13" s="38">
        <f>SUM(laps_times[[#This Row],[1]:[6]])</f>
        <v>1.1316666666666666E-2</v>
      </c>
      <c r="K13" s="39">
        <f>SUM(laps_times[[#This Row],[7]:[12]])</f>
        <v>1.119224537037037E-2</v>
      </c>
      <c r="L13" s="39">
        <f>SUM(laps_times[[#This Row],[13]:[18]])</f>
        <v>1.1033680555555557E-2</v>
      </c>
      <c r="M13" s="39">
        <f>SUM(laps_times[[#This Row],[19]:[24]])</f>
        <v>1.1441550925925926E-2</v>
      </c>
      <c r="N13" s="39">
        <f>SUM(laps_times[[#This Row],[25]:[30]])</f>
        <v>1.1285416666666668E-2</v>
      </c>
      <c r="O13" s="39">
        <f>SUM(laps_times[[#This Row],[31]:[36]])</f>
        <v>1.1620370370370371E-2</v>
      </c>
      <c r="P13" s="39">
        <f>SUM(laps_times[[#This Row],[37]:[42]])</f>
        <v>1.1594097222222223E-2</v>
      </c>
      <c r="Q13" s="39">
        <f>SUM(laps_times[[#This Row],[43]:[48]])</f>
        <v>1.1869907407407409E-2</v>
      </c>
      <c r="R13" s="39">
        <f>SUM(laps_times[[#This Row],[49]:[54]])</f>
        <v>1.1879398148148148E-2</v>
      </c>
      <c r="S13" s="39">
        <f>SUM(laps_times[[#This Row],[55]:[60]])</f>
        <v>1.2408101851851851E-2</v>
      </c>
      <c r="T13" s="40">
        <f>SUM(laps_times[[#This Row],[61]:[63]])</f>
        <v>6.0659722222222226E-3</v>
      </c>
      <c r="U13" s="58">
        <f>IF(km4_splits_ranks[[#This Row],[0 - 4 ]]="DNF","DNF",RANK(km4_splits_ranks[[#This Row],[0 - 4 ]],km4_splits_ranks[0 - 4 ],1))</f>
        <v>8</v>
      </c>
      <c r="V13" s="59">
        <f>IF(km4_splits_ranks[[#This Row],[4 - 8 ]]="DNF","DNF",RANK(km4_splits_ranks[[#This Row],[4 - 8 ]],km4_splits_ranks[4 - 8 ],1))</f>
        <v>10</v>
      </c>
      <c r="W13" s="59">
        <f>IF(km4_splits_ranks[[#This Row],[8 - 12 ]]="DNF","DNF",RANK(km4_splits_ranks[[#This Row],[8 - 12 ]],km4_splits_ranks[8 - 12 ],1))</f>
        <v>7</v>
      </c>
      <c r="X13" s="59">
        <f>IF(km4_splits_ranks[[#This Row],[12 - 16 ]]="DNF","DNF",RANK(km4_splits_ranks[[#This Row],[12 - 16 ]],km4_splits_ranks[12 - 16 ],1))</f>
        <v>13</v>
      </c>
      <c r="Y13" s="59">
        <f>IF(km4_splits_ranks[[#This Row],[16 -20 ]]="DNF","DNF",RANK(km4_splits_ranks[[#This Row],[16 -20 ]],km4_splits_ranks[16 -20 ],1))</f>
        <v>6</v>
      </c>
      <c r="Z13" s="59">
        <f>IF(km4_splits_ranks[[#This Row],[20 - 24 ]]="DNF","DNF",RANK(km4_splits_ranks[[#This Row],[20 - 24 ]],km4_splits_ranks[20 - 24 ],1))</f>
        <v>12</v>
      </c>
      <c r="AA13" s="59">
        <f>IF(km4_splits_ranks[[#This Row],[24 - 28 ]]="DNF","DNF",RANK(km4_splits_ranks[[#This Row],[24 - 28 ]],km4_splits_ranks[24 - 28 ],1))</f>
        <v>8</v>
      </c>
      <c r="AB13" s="59">
        <f>IF(km4_splits_ranks[[#This Row],[28 - 32 ]]="DNF","DNF",RANK(km4_splits_ranks[[#This Row],[28 - 32 ]],km4_splits_ranks[28 - 32 ],1))</f>
        <v>8</v>
      </c>
      <c r="AC13" s="59">
        <f>IF(km4_splits_ranks[[#This Row],[32 - 36 ]]="DNF","DNF",RANK(km4_splits_ranks[[#This Row],[32 - 36 ]],km4_splits_ranks[32 - 36 ],1))</f>
        <v>7</v>
      </c>
      <c r="AD13" s="59">
        <f>IF(km4_splits_ranks[[#This Row],[36 - 40 ]]="DNF","DNF",RANK(km4_splits_ranks[[#This Row],[36 - 40 ]],km4_splits_ranks[36 - 40 ],1))</f>
        <v>10</v>
      </c>
      <c r="AE13" s="60">
        <f>IF(km4_splits_ranks[[#This Row],[40 - 42 ]]="DNF","DNF",RANK(km4_splits_ranks[[#This Row],[40 - 42 ]],km4_splits_ranks[40 - 42 ],1))</f>
        <v>8</v>
      </c>
      <c r="AF13" s="28">
        <f>km4_splits_ranks[[#This Row],[0 - 4 ]]</f>
        <v>1.1316666666666666E-2</v>
      </c>
      <c r="AG13" s="24">
        <f>IF(km4_splits_ranks[[#This Row],[4 - 8 ]]="DNF","DNF",km4_splits_ranks[[#This Row],[4 km]]+km4_splits_ranks[[#This Row],[4 - 8 ]])</f>
        <v>2.2508912037037036E-2</v>
      </c>
      <c r="AH13" s="24">
        <f>IF(km4_splits_ranks[[#This Row],[8 - 12 ]]="DNF","DNF",km4_splits_ranks[[#This Row],[8 km]]+km4_splits_ranks[[#This Row],[8 - 12 ]])</f>
        <v>3.3542592592592596E-2</v>
      </c>
      <c r="AI13" s="24">
        <f>IF(km4_splits_ranks[[#This Row],[12 - 16 ]]="DNF","DNF",km4_splits_ranks[[#This Row],[12 km]]+km4_splits_ranks[[#This Row],[12 - 16 ]])</f>
        <v>4.4984143518518524E-2</v>
      </c>
      <c r="AJ13" s="24">
        <f>IF(km4_splits_ranks[[#This Row],[16 -20 ]]="DNF","DNF",km4_splits_ranks[[#This Row],[16 km]]+km4_splits_ranks[[#This Row],[16 -20 ]])</f>
        <v>5.626956018518519E-2</v>
      </c>
      <c r="AK13" s="24">
        <f>IF(km4_splits_ranks[[#This Row],[20 - 24 ]]="DNF","DNF",km4_splits_ranks[[#This Row],[20 km]]+km4_splits_ranks[[#This Row],[20 - 24 ]])</f>
        <v>6.7889930555555561E-2</v>
      </c>
      <c r="AL13" s="24">
        <f>IF(km4_splits_ranks[[#This Row],[24 - 28 ]]="DNF","DNF",km4_splits_ranks[[#This Row],[24 km]]+km4_splits_ranks[[#This Row],[24 - 28 ]])</f>
        <v>7.9484027777777785E-2</v>
      </c>
      <c r="AM13" s="24">
        <f>IF(km4_splits_ranks[[#This Row],[28 - 32 ]]="DNF","DNF",km4_splits_ranks[[#This Row],[28 km]]+km4_splits_ranks[[#This Row],[28 - 32 ]])</f>
        <v>9.1353935185185198E-2</v>
      </c>
      <c r="AN13" s="24">
        <f>IF(km4_splits_ranks[[#This Row],[32 - 36 ]]="DNF","DNF",km4_splits_ranks[[#This Row],[32 km]]+km4_splits_ranks[[#This Row],[32 - 36 ]])</f>
        <v>0.10323333333333334</v>
      </c>
      <c r="AO13" s="24">
        <f>IF(km4_splits_ranks[[#This Row],[36 - 40 ]]="DNF","DNF",km4_splits_ranks[[#This Row],[36 km]]+km4_splits_ranks[[#This Row],[36 - 40 ]])</f>
        <v>0.11564143518518519</v>
      </c>
      <c r="AP13" s="29">
        <f>IF(km4_splits_ranks[[#This Row],[40 - 42 ]]="DNF","DNF",km4_splits_ranks[[#This Row],[40 km]]+km4_splits_ranks[[#This Row],[40 - 42 ]])</f>
        <v>0.1217074074074074</v>
      </c>
      <c r="AQ13" s="64">
        <f>IF(km4_splits_ranks[[#This Row],[4 km]]="DNF","DNF",RANK(km4_splits_ranks[[#This Row],[4 km]],km4_splits_ranks[4 km],1))</f>
        <v>8</v>
      </c>
      <c r="AR13" s="65">
        <f>IF(km4_splits_ranks[[#This Row],[8 km]]="DNF","DNF",RANK(km4_splits_ranks[[#This Row],[8 km]],km4_splits_ranks[8 km],1))</f>
        <v>8</v>
      </c>
      <c r="AS13" s="65">
        <f>IF(km4_splits_ranks[[#This Row],[12 km]]="DNF","DNF",RANK(km4_splits_ranks[[#This Row],[12 km]],km4_splits_ranks[12 km],1))</f>
        <v>8</v>
      </c>
      <c r="AT13" s="65">
        <f>IF(km4_splits_ranks[[#This Row],[16 km]]="DNF","DNF",RANK(km4_splits_ranks[[#This Row],[16 km]],km4_splits_ranks[16 km],1))</f>
        <v>10</v>
      </c>
      <c r="AU13" s="65">
        <f>IF(km4_splits_ranks[[#This Row],[20 km]]="DNF","DNF",RANK(km4_splits_ranks[[#This Row],[20 km]],km4_splits_ranks[20 km],1))</f>
        <v>10</v>
      </c>
      <c r="AV13" s="65">
        <f>IF(km4_splits_ranks[[#This Row],[24 km]]="DNF","DNF",RANK(km4_splits_ranks[[#This Row],[24 km]],km4_splits_ranks[24 km],1))</f>
        <v>10</v>
      </c>
      <c r="AW13" s="65">
        <f>IF(km4_splits_ranks[[#This Row],[28 km]]="DNF","DNF",RANK(km4_splits_ranks[[#This Row],[28 km]],km4_splits_ranks[28 km],1))</f>
        <v>9</v>
      </c>
      <c r="AX13" s="65">
        <f>IF(km4_splits_ranks[[#This Row],[32 km]]="DNF","DNF",RANK(km4_splits_ranks[[#This Row],[32 km]],km4_splits_ranks[32 km],1))</f>
        <v>8</v>
      </c>
      <c r="AY13" s="65">
        <f>IF(km4_splits_ranks[[#This Row],[36 km]]="DNF","DNF",RANK(km4_splits_ranks[[#This Row],[36 km]],km4_splits_ranks[36 km],1))</f>
        <v>8</v>
      </c>
      <c r="AZ13" s="65">
        <f>IF(km4_splits_ranks[[#This Row],[40 km]]="DNF","DNF",RANK(km4_splits_ranks[[#This Row],[40 km]],km4_splits_ranks[40 km],1))</f>
        <v>8</v>
      </c>
      <c r="BA13" s="65">
        <f>IF(km4_splits_ranks[[#This Row],[42 km]]="DNF","DNF",RANK(km4_splits_ranks[[#This Row],[42 km]],km4_splits_ranks[42 km],1))</f>
        <v>8</v>
      </c>
    </row>
    <row r="14" spans="2:53" x14ac:dyDescent="0.2">
      <c r="B14" s="5">
        <v>9</v>
      </c>
      <c r="C14" s="1">
        <v>15</v>
      </c>
      <c r="D14" s="1" t="s">
        <v>16</v>
      </c>
      <c r="E14" s="3">
        <v>1975</v>
      </c>
      <c r="F14" s="3" t="s">
        <v>8</v>
      </c>
      <c r="G14" s="3">
        <v>4</v>
      </c>
      <c r="H14" s="1" t="s">
        <v>17</v>
      </c>
      <c r="I14" s="7">
        <v>0.12281064814814814</v>
      </c>
      <c r="J14" s="38">
        <f>SUM(laps_times[[#This Row],[1]:[6]])</f>
        <v>1.1513657407407406E-2</v>
      </c>
      <c r="K14" s="39">
        <f>SUM(laps_times[[#This Row],[7]:[12]])</f>
        <v>1.1061574074074074E-2</v>
      </c>
      <c r="L14" s="39">
        <f>SUM(laps_times[[#This Row],[13]:[18]])</f>
        <v>1.1120833333333333E-2</v>
      </c>
      <c r="M14" s="39">
        <f>SUM(laps_times[[#This Row],[19]:[24]])</f>
        <v>1.115625E-2</v>
      </c>
      <c r="N14" s="39">
        <f>SUM(laps_times[[#This Row],[25]:[30]])</f>
        <v>1.1378587962962962E-2</v>
      </c>
      <c r="O14" s="39">
        <f>SUM(laps_times[[#This Row],[31]:[36]])</f>
        <v>1.1539583333333334E-2</v>
      </c>
      <c r="P14" s="39">
        <f>SUM(laps_times[[#This Row],[37]:[42]])</f>
        <v>1.164363425925926E-2</v>
      </c>
      <c r="Q14" s="39">
        <f>SUM(laps_times[[#This Row],[43]:[48]])</f>
        <v>1.1845601851851852E-2</v>
      </c>
      <c r="R14" s="39">
        <f>SUM(laps_times[[#This Row],[49]:[54]])</f>
        <v>1.2257638888888887E-2</v>
      </c>
      <c r="S14" s="39">
        <f>SUM(laps_times[[#This Row],[55]:[60]])</f>
        <v>1.3018171296296297E-2</v>
      </c>
      <c r="T14" s="40">
        <f>SUM(laps_times[[#This Row],[61]:[63]])</f>
        <v>6.2753472222222221E-3</v>
      </c>
      <c r="U14" s="58">
        <f>IF(km4_splits_ranks[[#This Row],[0 - 4 ]]="DNF","DNF",RANK(km4_splits_ranks[[#This Row],[0 - 4 ]],km4_splits_ranks[0 - 4 ],1))</f>
        <v>10</v>
      </c>
      <c r="V14" s="59">
        <f>IF(km4_splits_ranks[[#This Row],[4 - 8 ]]="DNF","DNF",RANK(km4_splits_ranks[[#This Row],[4 - 8 ]],km4_splits_ranks[4 - 8 ],1))</f>
        <v>8</v>
      </c>
      <c r="W14" s="59">
        <f>IF(km4_splits_ranks[[#This Row],[8 - 12 ]]="DNF","DNF",RANK(km4_splits_ranks[[#This Row],[8 - 12 ]],km4_splits_ranks[8 - 12 ],1))</f>
        <v>9</v>
      </c>
      <c r="X14" s="59">
        <f>IF(km4_splits_ranks[[#This Row],[12 - 16 ]]="DNF","DNF",RANK(km4_splits_ranks[[#This Row],[12 - 16 ]],km4_splits_ranks[12 - 16 ],1))</f>
        <v>8</v>
      </c>
      <c r="Y14" s="59">
        <f>IF(km4_splits_ranks[[#This Row],[16 -20 ]]="DNF","DNF",RANK(km4_splits_ranks[[#This Row],[16 -20 ]],km4_splits_ranks[16 -20 ],1))</f>
        <v>8</v>
      </c>
      <c r="Z14" s="59">
        <f>IF(km4_splits_ranks[[#This Row],[20 - 24 ]]="DNF","DNF",RANK(km4_splits_ranks[[#This Row],[20 - 24 ]],km4_splits_ranks[20 - 24 ],1))</f>
        <v>10</v>
      </c>
      <c r="AA14" s="59">
        <f>IF(km4_splits_ranks[[#This Row],[24 - 28 ]]="DNF","DNF",RANK(km4_splits_ranks[[#This Row],[24 - 28 ]],km4_splits_ranks[24 - 28 ],1))</f>
        <v>9</v>
      </c>
      <c r="AB14" s="59">
        <f>IF(km4_splits_ranks[[#This Row],[28 - 32 ]]="DNF","DNF",RANK(km4_splits_ranks[[#This Row],[28 - 32 ]],km4_splits_ranks[28 - 32 ],1))</f>
        <v>7</v>
      </c>
      <c r="AC14" s="59">
        <f>IF(km4_splits_ranks[[#This Row],[32 - 36 ]]="DNF","DNF",RANK(km4_splits_ranks[[#This Row],[32 - 36 ]],km4_splits_ranks[32 - 36 ],1))</f>
        <v>9</v>
      </c>
      <c r="AD14" s="59">
        <f>IF(km4_splits_ranks[[#This Row],[36 - 40 ]]="DNF","DNF",RANK(km4_splits_ranks[[#This Row],[36 - 40 ]],km4_splits_ranks[36 - 40 ],1))</f>
        <v>15</v>
      </c>
      <c r="AE14" s="60">
        <f>IF(km4_splits_ranks[[#This Row],[40 - 42 ]]="DNF","DNF",RANK(km4_splits_ranks[[#This Row],[40 - 42 ]],km4_splits_ranks[40 - 42 ],1))</f>
        <v>11</v>
      </c>
      <c r="AF14" s="28">
        <f>km4_splits_ranks[[#This Row],[0 - 4 ]]</f>
        <v>1.1513657407407406E-2</v>
      </c>
      <c r="AG14" s="24">
        <f>IF(km4_splits_ranks[[#This Row],[4 - 8 ]]="DNF","DNF",km4_splits_ranks[[#This Row],[4 km]]+km4_splits_ranks[[#This Row],[4 - 8 ]])</f>
        <v>2.2575231481481481E-2</v>
      </c>
      <c r="AH14" s="24">
        <f>IF(km4_splits_ranks[[#This Row],[8 - 12 ]]="DNF","DNF",km4_splits_ranks[[#This Row],[8 km]]+km4_splits_ranks[[#This Row],[8 - 12 ]])</f>
        <v>3.3696064814814811E-2</v>
      </c>
      <c r="AI14" s="24">
        <f>IF(km4_splits_ranks[[#This Row],[12 - 16 ]]="DNF","DNF",km4_splits_ranks[[#This Row],[12 km]]+km4_splits_ranks[[#This Row],[12 - 16 ]])</f>
        <v>4.485231481481481E-2</v>
      </c>
      <c r="AJ14" s="24">
        <f>IF(km4_splits_ranks[[#This Row],[16 -20 ]]="DNF","DNF",km4_splits_ranks[[#This Row],[16 km]]+km4_splits_ranks[[#This Row],[16 -20 ]])</f>
        <v>5.6230902777777772E-2</v>
      </c>
      <c r="AK14" s="24">
        <f>IF(km4_splits_ranks[[#This Row],[20 - 24 ]]="DNF","DNF",km4_splits_ranks[[#This Row],[20 km]]+km4_splits_ranks[[#This Row],[20 - 24 ]])</f>
        <v>6.7770486111111111E-2</v>
      </c>
      <c r="AL14" s="24">
        <f>IF(km4_splits_ranks[[#This Row],[24 - 28 ]]="DNF","DNF",km4_splits_ranks[[#This Row],[24 km]]+km4_splits_ranks[[#This Row],[24 - 28 ]])</f>
        <v>7.9414120370370378E-2</v>
      </c>
      <c r="AM14" s="24">
        <f>IF(km4_splits_ranks[[#This Row],[28 - 32 ]]="DNF","DNF",km4_splits_ranks[[#This Row],[28 km]]+km4_splits_ranks[[#This Row],[28 - 32 ]])</f>
        <v>9.1259722222222228E-2</v>
      </c>
      <c r="AN14" s="24">
        <f>IF(km4_splits_ranks[[#This Row],[32 - 36 ]]="DNF","DNF",km4_splits_ranks[[#This Row],[32 km]]+km4_splits_ranks[[#This Row],[32 - 36 ]])</f>
        <v>0.10351736111111112</v>
      </c>
      <c r="AO14" s="24">
        <f>IF(km4_splits_ranks[[#This Row],[36 - 40 ]]="DNF","DNF",km4_splits_ranks[[#This Row],[36 km]]+km4_splits_ranks[[#This Row],[36 - 40 ]])</f>
        <v>0.11653553240740742</v>
      </c>
      <c r="AP14" s="29">
        <f>IF(km4_splits_ranks[[#This Row],[40 - 42 ]]="DNF","DNF",km4_splits_ranks[[#This Row],[40 km]]+km4_splits_ranks[[#This Row],[40 - 42 ]])</f>
        <v>0.12281087962962965</v>
      </c>
      <c r="AQ14" s="64">
        <f>IF(km4_splits_ranks[[#This Row],[4 km]]="DNF","DNF",RANK(km4_splits_ranks[[#This Row],[4 km]],km4_splits_ranks[4 km],1))</f>
        <v>10</v>
      </c>
      <c r="AR14" s="65">
        <f>IF(km4_splits_ranks[[#This Row],[8 km]]="DNF","DNF",RANK(km4_splits_ranks[[#This Row],[8 km]],km4_splits_ranks[8 km],1))</f>
        <v>10</v>
      </c>
      <c r="AS14" s="65">
        <f>IF(km4_splits_ranks[[#This Row],[12 km]]="DNF","DNF",RANK(km4_splits_ranks[[#This Row],[12 km]],km4_splits_ranks[12 km],1))</f>
        <v>10</v>
      </c>
      <c r="AT14" s="65">
        <f>IF(km4_splits_ranks[[#This Row],[16 km]]="DNF","DNF",RANK(km4_splits_ranks[[#This Row],[16 km]],km4_splits_ranks[16 km],1))</f>
        <v>9</v>
      </c>
      <c r="AU14" s="65">
        <f>IF(km4_splits_ranks[[#This Row],[20 km]]="DNF","DNF",RANK(km4_splits_ranks[[#This Row],[20 km]],km4_splits_ranks[20 km],1))</f>
        <v>9</v>
      </c>
      <c r="AV14" s="65">
        <f>IF(km4_splits_ranks[[#This Row],[24 km]]="DNF","DNF",RANK(km4_splits_ranks[[#This Row],[24 km]],km4_splits_ranks[24 km],1))</f>
        <v>9</v>
      </c>
      <c r="AW14" s="65">
        <f>IF(km4_splits_ranks[[#This Row],[28 km]]="DNF","DNF",RANK(km4_splits_ranks[[#This Row],[28 km]],km4_splits_ranks[28 km],1))</f>
        <v>8</v>
      </c>
      <c r="AX14" s="65">
        <f>IF(km4_splits_ranks[[#This Row],[32 km]]="DNF","DNF",RANK(km4_splits_ranks[[#This Row],[32 km]],km4_splits_ranks[32 km],1))</f>
        <v>7</v>
      </c>
      <c r="AY14" s="65">
        <f>IF(km4_splits_ranks[[#This Row],[36 km]]="DNF","DNF",RANK(km4_splits_ranks[[#This Row],[36 km]],km4_splits_ranks[36 km],1))</f>
        <v>9</v>
      </c>
      <c r="AZ14" s="65">
        <f>IF(km4_splits_ranks[[#This Row],[40 km]]="DNF","DNF",RANK(km4_splits_ranks[[#This Row],[40 km]],km4_splits_ranks[40 km],1))</f>
        <v>9</v>
      </c>
      <c r="BA14" s="65">
        <f>IF(km4_splits_ranks[[#This Row],[42 km]]="DNF","DNF",RANK(km4_splits_ranks[[#This Row],[42 km]],km4_splits_ranks[42 km],1))</f>
        <v>9</v>
      </c>
    </row>
    <row r="15" spans="2:53" x14ac:dyDescent="0.2">
      <c r="B15" s="5">
        <v>10</v>
      </c>
      <c r="C15" s="1">
        <v>10</v>
      </c>
      <c r="D15" s="1" t="s">
        <v>18</v>
      </c>
      <c r="E15" s="3">
        <v>1991</v>
      </c>
      <c r="F15" s="3" t="s">
        <v>8</v>
      </c>
      <c r="G15" s="3">
        <v>5</v>
      </c>
      <c r="H15" s="1" t="s">
        <v>19</v>
      </c>
      <c r="I15" s="7">
        <v>0.1245150462962963</v>
      </c>
      <c r="J15" s="38">
        <f>SUM(laps_times[[#This Row],[1]:[6]])</f>
        <v>1.1977546296296297E-2</v>
      </c>
      <c r="K15" s="39">
        <f>SUM(laps_times[[#This Row],[7]:[12]])</f>
        <v>1.1469328703703704E-2</v>
      </c>
      <c r="L15" s="39">
        <f>SUM(laps_times[[#This Row],[13]:[18]])</f>
        <v>1.1592361111111111E-2</v>
      </c>
      <c r="M15" s="39">
        <f>SUM(laps_times[[#This Row],[19]:[24]])</f>
        <v>1.1650810185185186E-2</v>
      </c>
      <c r="N15" s="39">
        <f>SUM(laps_times[[#This Row],[25]:[30]])</f>
        <v>1.1454513888888887E-2</v>
      </c>
      <c r="O15" s="39">
        <f>SUM(laps_times[[#This Row],[31]:[36]])</f>
        <v>1.1543171296296296E-2</v>
      </c>
      <c r="P15" s="39">
        <f>SUM(laps_times[[#This Row],[37]:[42]])</f>
        <v>1.1696296296296297E-2</v>
      </c>
      <c r="Q15" s="39">
        <f>SUM(laps_times[[#This Row],[43]:[48]])</f>
        <v>1.1900578703703703E-2</v>
      </c>
      <c r="R15" s="39">
        <f>SUM(laps_times[[#This Row],[49]:[54]])</f>
        <v>1.2222685185185185E-2</v>
      </c>
      <c r="S15" s="39">
        <f>SUM(laps_times[[#This Row],[55]:[60]])</f>
        <v>1.2760763888888889E-2</v>
      </c>
      <c r="T15" s="40">
        <f>SUM(laps_times[[#This Row],[61]:[63]])</f>
        <v>6.247106481481482E-3</v>
      </c>
      <c r="U15" s="58">
        <f>IF(km4_splits_ranks[[#This Row],[0 - 4 ]]="DNF","DNF",RANK(km4_splits_ranks[[#This Row],[0 - 4 ]],km4_splits_ranks[0 - 4 ],1))</f>
        <v>21</v>
      </c>
      <c r="V15" s="59">
        <f>IF(km4_splits_ranks[[#This Row],[4 - 8 ]]="DNF","DNF",RANK(km4_splits_ranks[[#This Row],[4 - 8 ]],km4_splits_ranks[4 - 8 ],1))</f>
        <v>14</v>
      </c>
      <c r="W15" s="59">
        <f>IF(km4_splits_ranks[[#This Row],[8 - 12 ]]="DNF","DNF",RANK(km4_splits_ranks[[#This Row],[8 - 12 ]],km4_splits_ranks[8 - 12 ],1))</f>
        <v>17</v>
      </c>
      <c r="X15" s="59">
        <f>IF(km4_splits_ranks[[#This Row],[12 - 16 ]]="DNF","DNF",RANK(km4_splits_ranks[[#This Row],[12 - 16 ]],km4_splits_ranks[12 - 16 ],1))</f>
        <v>14</v>
      </c>
      <c r="Y15" s="59">
        <f>IF(km4_splits_ranks[[#This Row],[16 -20 ]]="DNF","DNF",RANK(km4_splits_ranks[[#This Row],[16 -20 ]],km4_splits_ranks[16 -20 ],1))</f>
        <v>10</v>
      </c>
      <c r="Z15" s="59">
        <f>IF(km4_splits_ranks[[#This Row],[20 - 24 ]]="DNF","DNF",RANK(km4_splits_ranks[[#This Row],[20 - 24 ]],km4_splits_ranks[20 - 24 ],1))</f>
        <v>11</v>
      </c>
      <c r="AA15" s="59">
        <f>IF(km4_splits_ranks[[#This Row],[24 - 28 ]]="DNF","DNF",RANK(km4_splits_ranks[[#This Row],[24 - 28 ]],km4_splits_ranks[24 - 28 ],1))</f>
        <v>11</v>
      </c>
      <c r="AB15" s="59">
        <f>IF(km4_splits_ranks[[#This Row],[28 - 32 ]]="DNF","DNF",RANK(km4_splits_ranks[[#This Row],[28 - 32 ]],km4_splits_ranks[28 - 32 ],1))</f>
        <v>10</v>
      </c>
      <c r="AC15" s="59">
        <f>IF(km4_splits_ranks[[#This Row],[32 - 36 ]]="DNF","DNF",RANK(km4_splits_ranks[[#This Row],[32 - 36 ]],km4_splits_ranks[32 - 36 ],1))</f>
        <v>8</v>
      </c>
      <c r="AD15" s="59">
        <f>IF(km4_splits_ranks[[#This Row],[36 - 40 ]]="DNF","DNF",RANK(km4_splits_ranks[[#This Row],[36 - 40 ]],km4_splits_ranks[36 - 40 ],1))</f>
        <v>11</v>
      </c>
      <c r="AE15" s="60">
        <f>IF(km4_splits_ranks[[#This Row],[40 - 42 ]]="DNF","DNF",RANK(km4_splits_ranks[[#This Row],[40 - 42 ]],km4_splits_ranks[40 - 42 ],1))</f>
        <v>10</v>
      </c>
      <c r="AF15" s="28">
        <f>km4_splits_ranks[[#This Row],[0 - 4 ]]</f>
        <v>1.1977546296296297E-2</v>
      </c>
      <c r="AG15" s="24">
        <f>IF(km4_splits_ranks[[#This Row],[4 - 8 ]]="DNF","DNF",km4_splits_ranks[[#This Row],[4 km]]+km4_splits_ranks[[#This Row],[4 - 8 ]])</f>
        <v>2.3446874999999999E-2</v>
      </c>
      <c r="AH15" s="24">
        <f>IF(km4_splits_ranks[[#This Row],[8 - 12 ]]="DNF","DNF",km4_splits_ranks[[#This Row],[8 km]]+km4_splits_ranks[[#This Row],[8 - 12 ]])</f>
        <v>3.5039236111111108E-2</v>
      </c>
      <c r="AI15" s="24">
        <f>IF(km4_splits_ranks[[#This Row],[12 - 16 ]]="DNF","DNF",km4_splits_ranks[[#This Row],[12 km]]+km4_splits_ranks[[#This Row],[12 - 16 ]])</f>
        <v>4.6690046296296292E-2</v>
      </c>
      <c r="AJ15" s="24">
        <f>IF(km4_splits_ranks[[#This Row],[16 -20 ]]="DNF","DNF",km4_splits_ranks[[#This Row],[16 km]]+km4_splits_ranks[[#This Row],[16 -20 ]])</f>
        <v>5.8144560185185178E-2</v>
      </c>
      <c r="AK15" s="24">
        <f>IF(km4_splits_ranks[[#This Row],[20 - 24 ]]="DNF","DNF",km4_splits_ranks[[#This Row],[20 km]]+km4_splits_ranks[[#This Row],[20 - 24 ]])</f>
        <v>6.9687731481481469E-2</v>
      </c>
      <c r="AL15" s="24">
        <f>IF(km4_splits_ranks[[#This Row],[24 - 28 ]]="DNF","DNF",km4_splits_ranks[[#This Row],[24 km]]+km4_splits_ranks[[#This Row],[24 - 28 ]])</f>
        <v>8.138402777777777E-2</v>
      </c>
      <c r="AM15" s="24">
        <f>IF(km4_splits_ranks[[#This Row],[28 - 32 ]]="DNF","DNF",km4_splits_ranks[[#This Row],[28 km]]+km4_splits_ranks[[#This Row],[28 - 32 ]])</f>
        <v>9.3284606481481472E-2</v>
      </c>
      <c r="AN15" s="24">
        <f>IF(km4_splits_ranks[[#This Row],[32 - 36 ]]="DNF","DNF",km4_splits_ranks[[#This Row],[32 km]]+km4_splits_ranks[[#This Row],[32 - 36 ]])</f>
        <v>0.10550729166666666</v>
      </c>
      <c r="AO15" s="24">
        <f>IF(km4_splits_ranks[[#This Row],[36 - 40 ]]="DNF","DNF",km4_splits_ranks[[#This Row],[36 km]]+km4_splits_ranks[[#This Row],[36 - 40 ]])</f>
        <v>0.11826805555555554</v>
      </c>
      <c r="AP15" s="29">
        <f>IF(km4_splits_ranks[[#This Row],[40 - 42 ]]="DNF","DNF",km4_splits_ranks[[#This Row],[40 km]]+km4_splits_ranks[[#This Row],[40 - 42 ]])</f>
        <v>0.12451516203703702</v>
      </c>
      <c r="AQ15" s="64">
        <f>IF(km4_splits_ranks[[#This Row],[4 km]]="DNF","DNF",RANK(km4_splits_ranks[[#This Row],[4 km]],km4_splits_ranks[4 km],1))</f>
        <v>21</v>
      </c>
      <c r="AR15" s="65">
        <f>IF(km4_splits_ranks[[#This Row],[8 km]]="DNF","DNF",RANK(km4_splits_ranks[[#This Row],[8 km]],km4_splits_ranks[8 km],1))</f>
        <v>17</v>
      </c>
      <c r="AS15" s="65">
        <f>IF(km4_splits_ranks[[#This Row],[12 km]]="DNF","DNF",RANK(km4_splits_ranks[[#This Row],[12 km]],km4_splits_ranks[12 km],1))</f>
        <v>17</v>
      </c>
      <c r="AT15" s="65">
        <f>IF(km4_splits_ranks[[#This Row],[16 km]]="DNF","DNF",RANK(km4_splits_ranks[[#This Row],[16 km]],km4_splits_ranks[16 km],1))</f>
        <v>14</v>
      </c>
      <c r="AU15" s="65">
        <f>IF(km4_splits_ranks[[#This Row],[20 km]]="DNF","DNF",RANK(km4_splits_ranks[[#This Row],[20 km]],km4_splits_ranks[20 km],1))</f>
        <v>14</v>
      </c>
      <c r="AV15" s="65">
        <f>IF(km4_splits_ranks[[#This Row],[24 km]]="DNF","DNF",RANK(km4_splits_ranks[[#This Row],[24 km]],km4_splits_ranks[24 km],1))</f>
        <v>14</v>
      </c>
      <c r="AW15" s="65">
        <f>IF(km4_splits_ranks[[#This Row],[28 km]]="DNF","DNF",RANK(km4_splits_ranks[[#This Row],[28 km]],km4_splits_ranks[28 km],1))</f>
        <v>14</v>
      </c>
      <c r="AX15" s="65">
        <f>IF(km4_splits_ranks[[#This Row],[32 km]]="DNF","DNF",RANK(km4_splits_ranks[[#This Row],[32 km]],km4_splits_ranks[32 km],1))</f>
        <v>14</v>
      </c>
      <c r="AY15" s="65">
        <f>IF(km4_splits_ranks[[#This Row],[36 km]]="DNF","DNF",RANK(km4_splits_ranks[[#This Row],[36 km]],km4_splits_ranks[36 km],1))</f>
        <v>11</v>
      </c>
      <c r="AZ15" s="65">
        <f>IF(km4_splits_ranks[[#This Row],[40 km]]="DNF","DNF",RANK(km4_splits_ranks[[#This Row],[40 km]],km4_splits_ranks[40 km],1))</f>
        <v>11</v>
      </c>
      <c r="BA15" s="65">
        <f>IF(km4_splits_ranks[[#This Row],[42 km]]="DNF","DNF",RANK(km4_splits_ranks[[#This Row],[42 km]],km4_splits_ranks[42 km],1))</f>
        <v>10</v>
      </c>
    </row>
    <row r="16" spans="2:53" x14ac:dyDescent="0.2">
      <c r="B16" s="5">
        <v>11</v>
      </c>
      <c r="C16" s="1">
        <v>19</v>
      </c>
      <c r="D16" s="1" t="s">
        <v>20</v>
      </c>
      <c r="E16" s="3">
        <v>1967</v>
      </c>
      <c r="F16" s="3" t="s">
        <v>1</v>
      </c>
      <c r="G16" s="3">
        <v>6</v>
      </c>
      <c r="H16" s="1" t="s">
        <v>11</v>
      </c>
      <c r="I16" s="7">
        <v>0.12454363425925925</v>
      </c>
      <c r="J16" s="38">
        <f>SUM(laps_times[[#This Row],[1]:[6]])</f>
        <v>1.1703356481481483E-2</v>
      </c>
      <c r="K16" s="39">
        <f>SUM(laps_times[[#This Row],[7]:[12]])</f>
        <v>1.1352546296296298E-2</v>
      </c>
      <c r="L16" s="39">
        <f>SUM(laps_times[[#This Row],[13]:[18]])</f>
        <v>1.148136574074074E-2</v>
      </c>
      <c r="M16" s="39">
        <f>SUM(laps_times[[#This Row],[19]:[24]])</f>
        <v>1.1331712962962964E-2</v>
      </c>
      <c r="N16" s="39">
        <f>SUM(laps_times[[#This Row],[25]:[30]])</f>
        <v>1.1459027777777776E-2</v>
      </c>
      <c r="O16" s="39">
        <f>SUM(laps_times[[#This Row],[31]:[36]])</f>
        <v>1.1497453703703704E-2</v>
      </c>
      <c r="P16" s="39">
        <f>SUM(laps_times[[#This Row],[37]:[42]])</f>
        <v>1.1739467592592595E-2</v>
      </c>
      <c r="Q16" s="39">
        <f>SUM(laps_times[[#This Row],[43]:[48]])</f>
        <v>1.2014583333333334E-2</v>
      </c>
      <c r="R16" s="39">
        <f>SUM(laps_times[[#This Row],[49]:[54]])</f>
        <v>1.2554398148148146E-2</v>
      </c>
      <c r="S16" s="39">
        <f>SUM(laps_times[[#This Row],[55]:[60]])</f>
        <v>1.2889351851851851E-2</v>
      </c>
      <c r="T16" s="40">
        <f>SUM(laps_times[[#This Row],[61]:[63]])</f>
        <v>6.5206018518518521E-3</v>
      </c>
      <c r="U16" s="58">
        <f>IF(km4_splits_ranks[[#This Row],[0 - 4 ]]="DNF","DNF",RANK(km4_splits_ranks[[#This Row],[0 - 4 ]],km4_splits_ranks[0 - 4 ],1))</f>
        <v>12</v>
      </c>
      <c r="V16" s="59">
        <f>IF(km4_splits_ranks[[#This Row],[4 - 8 ]]="DNF","DNF",RANK(km4_splits_ranks[[#This Row],[4 - 8 ]],km4_splits_ranks[4 - 8 ],1))</f>
        <v>12</v>
      </c>
      <c r="W16" s="59">
        <f>IF(km4_splits_ranks[[#This Row],[8 - 12 ]]="DNF","DNF",RANK(km4_splits_ranks[[#This Row],[8 - 12 ]],km4_splits_ranks[8 - 12 ],1))</f>
        <v>13</v>
      </c>
      <c r="X16" s="59">
        <f>IF(km4_splits_ranks[[#This Row],[12 - 16 ]]="DNF","DNF",RANK(km4_splits_ranks[[#This Row],[12 - 16 ]],km4_splits_ranks[12 - 16 ],1))</f>
        <v>9</v>
      </c>
      <c r="Y16" s="59">
        <f>IF(km4_splits_ranks[[#This Row],[16 -20 ]]="DNF","DNF",RANK(km4_splits_ranks[[#This Row],[16 -20 ]],km4_splits_ranks[16 -20 ],1))</f>
        <v>11</v>
      </c>
      <c r="Z16" s="59">
        <f>IF(km4_splits_ranks[[#This Row],[20 - 24 ]]="DNF","DNF",RANK(km4_splits_ranks[[#This Row],[20 - 24 ]],km4_splits_ranks[20 - 24 ],1))</f>
        <v>9</v>
      </c>
      <c r="AA16" s="59">
        <f>IF(km4_splits_ranks[[#This Row],[24 - 28 ]]="DNF","DNF",RANK(km4_splits_ranks[[#This Row],[24 - 28 ]],km4_splits_ranks[24 - 28 ],1))</f>
        <v>12</v>
      </c>
      <c r="AB16" s="59">
        <f>IF(km4_splits_ranks[[#This Row],[28 - 32 ]]="DNF","DNF",RANK(km4_splits_ranks[[#This Row],[28 - 32 ]],km4_splits_ranks[28 - 32 ],1))</f>
        <v>11</v>
      </c>
      <c r="AC16" s="59">
        <f>IF(km4_splits_ranks[[#This Row],[32 - 36 ]]="DNF","DNF",RANK(km4_splits_ranks[[#This Row],[32 - 36 ]],km4_splits_ranks[32 - 36 ],1))</f>
        <v>14</v>
      </c>
      <c r="AD16" s="59">
        <f>IF(km4_splits_ranks[[#This Row],[36 - 40 ]]="DNF","DNF",RANK(km4_splits_ranks[[#This Row],[36 - 40 ]],km4_splits_ranks[36 - 40 ],1))</f>
        <v>12</v>
      </c>
      <c r="AE16" s="60">
        <f>IF(km4_splits_ranks[[#This Row],[40 - 42 ]]="DNF","DNF",RANK(km4_splits_ranks[[#This Row],[40 - 42 ]],km4_splits_ranks[40 - 42 ],1))</f>
        <v>19</v>
      </c>
      <c r="AF16" s="28">
        <f>km4_splits_ranks[[#This Row],[0 - 4 ]]</f>
        <v>1.1703356481481483E-2</v>
      </c>
      <c r="AG16" s="24">
        <f>IF(km4_splits_ranks[[#This Row],[4 - 8 ]]="DNF","DNF",km4_splits_ranks[[#This Row],[4 km]]+km4_splits_ranks[[#This Row],[4 - 8 ]])</f>
        <v>2.3055902777777783E-2</v>
      </c>
      <c r="AH16" s="24">
        <f>IF(km4_splits_ranks[[#This Row],[8 - 12 ]]="DNF","DNF",km4_splits_ranks[[#This Row],[8 km]]+km4_splits_ranks[[#This Row],[8 - 12 ]])</f>
        <v>3.4537268518518523E-2</v>
      </c>
      <c r="AI16" s="24">
        <f>IF(km4_splits_ranks[[#This Row],[12 - 16 ]]="DNF","DNF",km4_splits_ranks[[#This Row],[12 km]]+km4_splits_ranks[[#This Row],[12 - 16 ]])</f>
        <v>4.5868981481481483E-2</v>
      </c>
      <c r="AJ16" s="24">
        <f>IF(km4_splits_ranks[[#This Row],[16 -20 ]]="DNF","DNF",km4_splits_ranks[[#This Row],[16 km]]+km4_splits_ranks[[#This Row],[16 -20 ]])</f>
        <v>5.7328009259259259E-2</v>
      </c>
      <c r="AK16" s="24">
        <f>IF(km4_splits_ranks[[#This Row],[20 - 24 ]]="DNF","DNF",km4_splits_ranks[[#This Row],[20 km]]+km4_splits_ranks[[#This Row],[20 - 24 ]])</f>
        <v>6.8825462962962963E-2</v>
      </c>
      <c r="AL16" s="24">
        <f>IF(km4_splits_ranks[[#This Row],[24 - 28 ]]="DNF","DNF",km4_splits_ranks[[#This Row],[24 km]]+km4_splits_ranks[[#This Row],[24 - 28 ]])</f>
        <v>8.0564930555555553E-2</v>
      </c>
      <c r="AM16" s="24">
        <f>IF(km4_splits_ranks[[#This Row],[28 - 32 ]]="DNF","DNF",km4_splits_ranks[[#This Row],[28 km]]+km4_splits_ranks[[#This Row],[28 - 32 ]])</f>
        <v>9.2579513888888881E-2</v>
      </c>
      <c r="AN16" s="24">
        <f>IF(km4_splits_ranks[[#This Row],[32 - 36 ]]="DNF","DNF",km4_splits_ranks[[#This Row],[32 km]]+km4_splits_ranks[[#This Row],[32 - 36 ]])</f>
        <v>0.10513391203703702</v>
      </c>
      <c r="AO16" s="24">
        <f>IF(km4_splits_ranks[[#This Row],[36 - 40 ]]="DNF","DNF",km4_splits_ranks[[#This Row],[36 km]]+km4_splits_ranks[[#This Row],[36 - 40 ]])</f>
        <v>0.11802326388888887</v>
      </c>
      <c r="AP16" s="29">
        <f>IF(km4_splits_ranks[[#This Row],[40 - 42 ]]="DNF","DNF",km4_splits_ranks[[#This Row],[40 km]]+km4_splits_ranks[[#This Row],[40 - 42 ]])</f>
        <v>0.12454386574074072</v>
      </c>
      <c r="AQ16" s="64">
        <f>IF(km4_splits_ranks[[#This Row],[4 km]]="DNF","DNF",RANK(km4_splits_ranks[[#This Row],[4 km]],km4_splits_ranks[4 km],1))</f>
        <v>12</v>
      </c>
      <c r="AR16" s="65">
        <f>IF(km4_splits_ranks[[#This Row],[8 km]]="DNF","DNF",RANK(km4_splits_ranks[[#This Row],[8 km]],km4_splits_ranks[8 km],1))</f>
        <v>12</v>
      </c>
      <c r="AS16" s="65">
        <f>IF(km4_splits_ranks[[#This Row],[12 km]]="DNF","DNF",RANK(km4_splits_ranks[[#This Row],[12 km]],km4_splits_ranks[12 km],1))</f>
        <v>12</v>
      </c>
      <c r="AT16" s="65">
        <f>IF(km4_splits_ranks[[#This Row],[16 km]]="DNF","DNF",RANK(km4_splits_ranks[[#This Row],[16 km]],km4_splits_ranks[16 km],1))</f>
        <v>11</v>
      </c>
      <c r="AU16" s="65">
        <f>IF(km4_splits_ranks[[#This Row],[20 km]]="DNF","DNF",RANK(km4_splits_ranks[[#This Row],[20 km]],km4_splits_ranks[20 km],1))</f>
        <v>12</v>
      </c>
      <c r="AV16" s="65">
        <f>IF(km4_splits_ranks[[#This Row],[24 km]]="DNF","DNF",RANK(km4_splits_ranks[[#This Row],[24 km]],km4_splits_ranks[24 km],1))</f>
        <v>12</v>
      </c>
      <c r="AW16" s="65">
        <f>IF(km4_splits_ranks[[#This Row],[28 km]]="DNF","DNF",RANK(km4_splits_ranks[[#This Row],[28 km]],km4_splits_ranks[28 km],1))</f>
        <v>13</v>
      </c>
      <c r="AX16" s="65">
        <f>IF(km4_splits_ranks[[#This Row],[32 km]]="DNF","DNF",RANK(km4_splits_ranks[[#This Row],[32 km]],km4_splits_ranks[32 km],1))</f>
        <v>10</v>
      </c>
      <c r="AY16" s="65">
        <f>IF(km4_splits_ranks[[#This Row],[36 km]]="DNF","DNF",RANK(km4_splits_ranks[[#This Row],[36 km]],km4_splits_ranks[36 km],1))</f>
        <v>10</v>
      </c>
      <c r="AZ16" s="65">
        <f>IF(km4_splits_ranks[[#This Row],[40 km]]="DNF","DNF",RANK(km4_splits_ranks[[#This Row],[40 km]],km4_splits_ranks[40 km],1))</f>
        <v>10</v>
      </c>
      <c r="BA16" s="65">
        <f>IF(km4_splits_ranks[[#This Row],[42 km]]="DNF","DNF",RANK(km4_splits_ranks[[#This Row],[42 km]],km4_splits_ranks[42 km],1))</f>
        <v>11</v>
      </c>
    </row>
    <row r="17" spans="2:53" x14ac:dyDescent="0.2">
      <c r="B17" s="5">
        <v>12</v>
      </c>
      <c r="C17" s="1">
        <v>12</v>
      </c>
      <c r="D17" s="1" t="s">
        <v>21</v>
      </c>
      <c r="E17" s="3">
        <v>1984</v>
      </c>
      <c r="F17" s="3" t="s">
        <v>22</v>
      </c>
      <c r="G17" s="3">
        <v>1</v>
      </c>
      <c r="H17" s="1" t="s">
        <v>19</v>
      </c>
      <c r="I17" s="7">
        <v>0.12614641203703705</v>
      </c>
      <c r="J17" s="38">
        <f>SUM(laps_times[[#This Row],[1]:[6]])</f>
        <v>1.1983217592592594E-2</v>
      </c>
      <c r="K17" s="39">
        <f>SUM(laps_times[[#This Row],[7]:[12]])</f>
        <v>1.1470833333333333E-2</v>
      </c>
      <c r="L17" s="39">
        <f>SUM(laps_times[[#This Row],[13]:[18]])</f>
        <v>1.158287037037037E-2</v>
      </c>
      <c r="M17" s="39">
        <f>SUM(laps_times[[#This Row],[19]:[24]])</f>
        <v>1.1898263888888887E-2</v>
      </c>
      <c r="N17" s="39">
        <f>SUM(laps_times[[#This Row],[25]:[30]])</f>
        <v>1.1962962962962963E-2</v>
      </c>
      <c r="O17" s="39">
        <f>SUM(laps_times[[#This Row],[31]:[36]])</f>
        <v>1.1864930555555556E-2</v>
      </c>
      <c r="P17" s="39">
        <f>SUM(laps_times[[#This Row],[37]:[42]])</f>
        <v>1.2003935185185185E-2</v>
      </c>
      <c r="Q17" s="39">
        <f>SUM(laps_times[[#This Row],[43]:[48]])</f>
        <v>1.2485300925925927E-2</v>
      </c>
      <c r="R17" s="39">
        <f>SUM(laps_times[[#This Row],[49]:[54]])</f>
        <v>1.2260648148148149E-2</v>
      </c>
      <c r="S17" s="39">
        <f>SUM(laps_times[[#This Row],[55]:[60]])</f>
        <v>1.2262847222222222E-2</v>
      </c>
      <c r="T17" s="40">
        <f>SUM(laps_times[[#This Row],[61]:[63]])</f>
        <v>6.3712962962962968E-3</v>
      </c>
      <c r="U17" s="58">
        <f>IF(km4_splits_ranks[[#This Row],[0 - 4 ]]="DNF","DNF",RANK(km4_splits_ranks[[#This Row],[0 - 4 ]],km4_splits_ranks[0 - 4 ],1))</f>
        <v>22</v>
      </c>
      <c r="V17" s="59">
        <f>IF(km4_splits_ranks[[#This Row],[4 - 8 ]]="DNF","DNF",RANK(km4_splits_ranks[[#This Row],[4 - 8 ]],km4_splits_ranks[4 - 8 ],1))</f>
        <v>15</v>
      </c>
      <c r="W17" s="59">
        <f>IF(km4_splits_ranks[[#This Row],[8 - 12 ]]="DNF","DNF",RANK(km4_splits_ranks[[#This Row],[8 - 12 ]],km4_splits_ranks[8 - 12 ],1))</f>
        <v>14</v>
      </c>
      <c r="X17" s="59">
        <f>IF(km4_splits_ranks[[#This Row],[12 - 16 ]]="DNF","DNF",RANK(km4_splits_ranks[[#This Row],[12 - 16 ]],km4_splits_ranks[12 - 16 ],1))</f>
        <v>17</v>
      </c>
      <c r="Y17" s="59">
        <f>IF(km4_splits_ranks[[#This Row],[16 -20 ]]="DNF","DNF",RANK(km4_splits_ranks[[#This Row],[16 -20 ]],km4_splits_ranks[16 -20 ],1))</f>
        <v>15</v>
      </c>
      <c r="Z17" s="59">
        <f>IF(km4_splits_ranks[[#This Row],[20 - 24 ]]="DNF","DNF",RANK(km4_splits_ranks[[#This Row],[20 - 24 ]],km4_splits_ranks[20 - 24 ],1))</f>
        <v>16</v>
      </c>
      <c r="AA17" s="59">
        <f>IF(km4_splits_ranks[[#This Row],[24 - 28 ]]="DNF","DNF",RANK(km4_splits_ranks[[#This Row],[24 - 28 ]],km4_splits_ranks[24 - 28 ],1))</f>
        <v>13</v>
      </c>
      <c r="AB17" s="59">
        <f>IF(km4_splits_ranks[[#This Row],[28 - 32 ]]="DNF","DNF",RANK(km4_splits_ranks[[#This Row],[28 - 32 ]],km4_splits_ranks[28 - 32 ],1))</f>
        <v>13</v>
      </c>
      <c r="AC17" s="59">
        <f>IF(km4_splits_ranks[[#This Row],[32 - 36 ]]="DNF","DNF",RANK(km4_splits_ranks[[#This Row],[32 - 36 ]],km4_splits_ranks[32 - 36 ],1))</f>
        <v>10</v>
      </c>
      <c r="AD17" s="59">
        <f>IF(km4_splits_ranks[[#This Row],[36 - 40 ]]="DNF","DNF",RANK(km4_splits_ranks[[#This Row],[36 - 40 ]],km4_splits_ranks[36 - 40 ],1))</f>
        <v>8</v>
      </c>
      <c r="AE17" s="60">
        <f>IF(km4_splits_ranks[[#This Row],[40 - 42 ]]="DNF","DNF",RANK(km4_splits_ranks[[#This Row],[40 - 42 ]],km4_splits_ranks[40 - 42 ],1))</f>
        <v>13</v>
      </c>
      <c r="AF17" s="28">
        <f>km4_splits_ranks[[#This Row],[0 - 4 ]]</f>
        <v>1.1983217592592594E-2</v>
      </c>
      <c r="AG17" s="24">
        <f>IF(km4_splits_ranks[[#This Row],[4 - 8 ]]="DNF","DNF",km4_splits_ranks[[#This Row],[4 km]]+km4_splits_ranks[[#This Row],[4 - 8 ]])</f>
        <v>2.3454050925925927E-2</v>
      </c>
      <c r="AH17" s="24">
        <f>IF(km4_splits_ranks[[#This Row],[8 - 12 ]]="DNF","DNF",km4_splits_ranks[[#This Row],[8 km]]+km4_splits_ranks[[#This Row],[8 - 12 ]])</f>
        <v>3.5036921296296299E-2</v>
      </c>
      <c r="AI17" s="24">
        <f>IF(km4_splits_ranks[[#This Row],[12 - 16 ]]="DNF","DNF",km4_splits_ranks[[#This Row],[12 km]]+km4_splits_ranks[[#This Row],[12 - 16 ]])</f>
        <v>4.6935185185185184E-2</v>
      </c>
      <c r="AJ17" s="24">
        <f>IF(km4_splits_ranks[[#This Row],[16 -20 ]]="DNF","DNF",km4_splits_ranks[[#This Row],[16 km]]+km4_splits_ranks[[#This Row],[16 -20 ]])</f>
        <v>5.8898148148148144E-2</v>
      </c>
      <c r="AK17" s="24">
        <f>IF(km4_splits_ranks[[#This Row],[20 - 24 ]]="DNF","DNF",km4_splits_ranks[[#This Row],[20 km]]+km4_splits_ranks[[#This Row],[20 - 24 ]])</f>
        <v>7.07630787037037E-2</v>
      </c>
      <c r="AL17" s="24">
        <f>IF(km4_splits_ranks[[#This Row],[24 - 28 ]]="DNF","DNF",km4_splits_ranks[[#This Row],[24 km]]+km4_splits_ranks[[#This Row],[24 - 28 ]])</f>
        <v>8.276701388888888E-2</v>
      </c>
      <c r="AM17" s="24">
        <f>IF(km4_splits_ranks[[#This Row],[28 - 32 ]]="DNF","DNF",km4_splits_ranks[[#This Row],[28 km]]+km4_splits_ranks[[#This Row],[28 - 32 ]])</f>
        <v>9.5252314814814804E-2</v>
      </c>
      <c r="AN17" s="24">
        <f>IF(km4_splits_ranks[[#This Row],[32 - 36 ]]="DNF","DNF",km4_splits_ranks[[#This Row],[32 km]]+km4_splits_ranks[[#This Row],[32 - 36 ]])</f>
        <v>0.10751296296296295</v>
      </c>
      <c r="AO17" s="24">
        <f>IF(km4_splits_ranks[[#This Row],[36 - 40 ]]="DNF","DNF",km4_splits_ranks[[#This Row],[36 km]]+km4_splits_ranks[[#This Row],[36 - 40 ]])</f>
        <v>0.11977581018518517</v>
      </c>
      <c r="AP17" s="29">
        <f>IF(km4_splits_ranks[[#This Row],[40 - 42 ]]="DNF","DNF",km4_splits_ranks[[#This Row],[40 km]]+km4_splits_ranks[[#This Row],[40 - 42 ]])</f>
        <v>0.12614710648148147</v>
      </c>
      <c r="AQ17" s="64">
        <f>IF(km4_splits_ranks[[#This Row],[4 km]]="DNF","DNF",RANK(km4_splits_ranks[[#This Row],[4 km]],km4_splits_ranks[4 km],1))</f>
        <v>22</v>
      </c>
      <c r="AR17" s="65">
        <f>IF(km4_splits_ranks[[#This Row],[8 km]]="DNF","DNF",RANK(km4_splits_ranks[[#This Row],[8 km]],km4_splits_ranks[8 km],1))</f>
        <v>18</v>
      </c>
      <c r="AS17" s="65">
        <f>IF(km4_splits_ranks[[#This Row],[12 km]]="DNF","DNF",RANK(km4_splits_ranks[[#This Row],[12 km]],km4_splits_ranks[12 km],1))</f>
        <v>16</v>
      </c>
      <c r="AT17" s="65">
        <f>IF(km4_splits_ranks[[#This Row],[16 km]]="DNF","DNF",RANK(km4_splits_ranks[[#This Row],[16 km]],km4_splits_ranks[16 km],1))</f>
        <v>17</v>
      </c>
      <c r="AU17" s="65">
        <f>IF(km4_splits_ranks[[#This Row],[20 km]]="DNF","DNF",RANK(km4_splits_ranks[[#This Row],[20 km]],km4_splits_ranks[20 km],1))</f>
        <v>16</v>
      </c>
      <c r="AV17" s="65">
        <f>IF(km4_splits_ranks[[#This Row],[24 km]]="DNF","DNF",RANK(km4_splits_ranks[[#This Row],[24 km]],km4_splits_ranks[24 km],1))</f>
        <v>15</v>
      </c>
      <c r="AW17" s="65">
        <f>IF(km4_splits_ranks[[#This Row],[28 km]]="DNF","DNF",RANK(km4_splits_ranks[[#This Row],[28 km]],km4_splits_ranks[28 km],1))</f>
        <v>15</v>
      </c>
      <c r="AX17" s="65">
        <f>IF(km4_splits_ranks[[#This Row],[32 km]]="DNF","DNF",RANK(km4_splits_ranks[[#This Row],[32 km]],km4_splits_ranks[32 km],1))</f>
        <v>15</v>
      </c>
      <c r="AY17" s="65">
        <f>IF(km4_splits_ranks[[#This Row],[36 km]]="DNF","DNF",RANK(km4_splits_ranks[[#This Row],[36 km]],km4_splits_ranks[36 km],1))</f>
        <v>14</v>
      </c>
      <c r="AZ17" s="65">
        <f>IF(km4_splits_ranks[[#This Row],[40 km]]="DNF","DNF",RANK(km4_splits_ranks[[#This Row],[40 km]],km4_splits_ranks[40 km],1))</f>
        <v>12</v>
      </c>
      <c r="BA17" s="65">
        <f>IF(km4_splits_ranks[[#This Row],[42 km]]="DNF","DNF",RANK(km4_splits_ranks[[#This Row],[42 km]],km4_splits_ranks[42 km],1))</f>
        <v>12</v>
      </c>
    </row>
    <row r="18" spans="2:53" x14ac:dyDescent="0.2">
      <c r="B18" s="5">
        <v>13</v>
      </c>
      <c r="C18" s="1">
        <v>110</v>
      </c>
      <c r="D18" s="1" t="s">
        <v>23</v>
      </c>
      <c r="E18" s="3">
        <v>1974</v>
      </c>
      <c r="F18" s="3" t="s">
        <v>1</v>
      </c>
      <c r="G18" s="3">
        <v>7</v>
      </c>
      <c r="H18" s="1" t="s">
        <v>24</v>
      </c>
      <c r="I18" s="7">
        <v>0.12725624999999999</v>
      </c>
      <c r="J18" s="38">
        <f>SUM(laps_times[[#This Row],[1]:[6]])</f>
        <v>1.1766666666666668E-2</v>
      </c>
      <c r="K18" s="39">
        <f>SUM(laps_times[[#This Row],[7]:[12]])</f>
        <v>1.1465277777777777E-2</v>
      </c>
      <c r="L18" s="39">
        <f>SUM(laps_times[[#This Row],[13]:[18]])</f>
        <v>1.1414699074074075E-2</v>
      </c>
      <c r="M18" s="39">
        <f>SUM(laps_times[[#This Row],[19]:[24]])</f>
        <v>1.1348611111111111E-2</v>
      </c>
      <c r="N18" s="39">
        <f>SUM(laps_times[[#This Row],[25]:[30]])</f>
        <v>1.1467592592592593E-2</v>
      </c>
      <c r="O18" s="39">
        <f>SUM(laps_times[[#This Row],[31]:[36]])</f>
        <v>1.1377662037037037E-2</v>
      </c>
      <c r="P18" s="39">
        <f>SUM(laps_times[[#This Row],[37]:[42]])</f>
        <v>1.1683217592592592E-2</v>
      </c>
      <c r="Q18" s="39">
        <f>SUM(laps_times[[#This Row],[43]:[48]])</f>
        <v>1.2488425925925927E-2</v>
      </c>
      <c r="R18" s="39">
        <f>SUM(laps_times[[#This Row],[49]:[54]])</f>
        <v>1.3732986111111111E-2</v>
      </c>
      <c r="S18" s="39">
        <f>SUM(laps_times[[#This Row],[55]:[60]])</f>
        <v>1.3877893518518519E-2</v>
      </c>
      <c r="T18" s="40">
        <f>SUM(laps_times[[#This Row],[61]:[63]])</f>
        <v>6.6336805555555559E-3</v>
      </c>
      <c r="U18" s="58">
        <f>IF(km4_splits_ranks[[#This Row],[0 - 4 ]]="DNF","DNF",RANK(km4_splits_ranks[[#This Row],[0 - 4 ]],km4_splits_ranks[0 - 4 ],1))</f>
        <v>14</v>
      </c>
      <c r="V18" s="59">
        <f>IF(km4_splits_ranks[[#This Row],[4 - 8 ]]="DNF","DNF",RANK(km4_splits_ranks[[#This Row],[4 - 8 ]],km4_splits_ranks[4 - 8 ],1))</f>
        <v>13</v>
      </c>
      <c r="W18" s="59">
        <f>IF(km4_splits_ranks[[#This Row],[8 - 12 ]]="DNF","DNF",RANK(km4_splits_ranks[[#This Row],[8 - 12 ]],km4_splits_ranks[8 - 12 ],1))</f>
        <v>11</v>
      </c>
      <c r="X18" s="59">
        <f>IF(km4_splits_ranks[[#This Row],[12 - 16 ]]="DNF","DNF",RANK(km4_splits_ranks[[#This Row],[12 - 16 ]],km4_splits_ranks[12 - 16 ],1))</f>
        <v>10</v>
      </c>
      <c r="Y18" s="59">
        <f>IF(km4_splits_ranks[[#This Row],[16 -20 ]]="DNF","DNF",RANK(km4_splits_ranks[[#This Row],[16 -20 ]],km4_splits_ranks[16 -20 ],1))</f>
        <v>13</v>
      </c>
      <c r="Z18" s="59">
        <f>IF(km4_splits_ranks[[#This Row],[20 - 24 ]]="DNF","DNF",RANK(km4_splits_ranks[[#This Row],[20 - 24 ]],km4_splits_ranks[20 - 24 ],1))</f>
        <v>8</v>
      </c>
      <c r="AA18" s="59">
        <f>IF(km4_splits_ranks[[#This Row],[24 - 28 ]]="DNF","DNF",RANK(km4_splits_ranks[[#This Row],[24 - 28 ]],km4_splits_ranks[24 - 28 ],1))</f>
        <v>10</v>
      </c>
      <c r="AB18" s="59">
        <f>IF(km4_splits_ranks[[#This Row],[28 - 32 ]]="DNF","DNF",RANK(km4_splits_ranks[[#This Row],[28 - 32 ]],km4_splits_ranks[28 - 32 ],1))</f>
        <v>14</v>
      </c>
      <c r="AC18" s="59">
        <f>IF(km4_splits_ranks[[#This Row],[32 - 36 ]]="DNF","DNF",RANK(km4_splits_ranks[[#This Row],[32 - 36 ]],km4_splits_ranks[32 - 36 ],1))</f>
        <v>23</v>
      </c>
      <c r="AD18" s="59">
        <f>IF(km4_splits_ranks[[#This Row],[36 - 40 ]]="DNF","DNF",RANK(km4_splits_ranks[[#This Row],[36 - 40 ]],km4_splits_ranks[36 - 40 ],1))</f>
        <v>23</v>
      </c>
      <c r="AE18" s="60">
        <f>IF(km4_splits_ranks[[#This Row],[40 - 42 ]]="DNF","DNF",RANK(km4_splits_ranks[[#This Row],[40 - 42 ]],km4_splits_ranks[40 - 42 ],1))</f>
        <v>21</v>
      </c>
      <c r="AF18" s="28">
        <f>km4_splits_ranks[[#This Row],[0 - 4 ]]</f>
        <v>1.1766666666666668E-2</v>
      </c>
      <c r="AG18" s="24">
        <f>IF(km4_splits_ranks[[#This Row],[4 - 8 ]]="DNF","DNF",km4_splits_ranks[[#This Row],[4 km]]+km4_splits_ranks[[#This Row],[4 - 8 ]])</f>
        <v>2.3231944444444444E-2</v>
      </c>
      <c r="AH18" s="24">
        <f>IF(km4_splits_ranks[[#This Row],[8 - 12 ]]="DNF","DNF",km4_splits_ranks[[#This Row],[8 km]]+km4_splits_ranks[[#This Row],[8 - 12 ]])</f>
        <v>3.4646643518518518E-2</v>
      </c>
      <c r="AI18" s="24">
        <f>IF(km4_splits_ranks[[#This Row],[12 - 16 ]]="DNF","DNF",km4_splits_ranks[[#This Row],[12 km]]+km4_splits_ranks[[#This Row],[12 - 16 ]])</f>
        <v>4.5995254629629626E-2</v>
      </c>
      <c r="AJ18" s="24">
        <f>IF(km4_splits_ranks[[#This Row],[16 -20 ]]="DNF","DNF",km4_splits_ranks[[#This Row],[16 km]]+km4_splits_ranks[[#This Row],[16 -20 ]])</f>
        <v>5.7462847222222217E-2</v>
      </c>
      <c r="AK18" s="24">
        <f>IF(km4_splits_ranks[[#This Row],[20 - 24 ]]="DNF","DNF",km4_splits_ranks[[#This Row],[20 km]]+km4_splits_ranks[[#This Row],[20 - 24 ]])</f>
        <v>6.8840509259259247E-2</v>
      </c>
      <c r="AL18" s="24">
        <f>IF(km4_splits_ranks[[#This Row],[24 - 28 ]]="DNF","DNF",km4_splits_ranks[[#This Row],[24 km]]+km4_splits_ranks[[#This Row],[24 - 28 ]])</f>
        <v>8.0523726851851843E-2</v>
      </c>
      <c r="AM18" s="24">
        <f>IF(km4_splits_ranks[[#This Row],[28 - 32 ]]="DNF","DNF",km4_splits_ranks[[#This Row],[28 km]]+km4_splits_ranks[[#This Row],[28 - 32 ]])</f>
        <v>9.3012152777777773E-2</v>
      </c>
      <c r="AN18" s="24">
        <f>IF(km4_splits_ranks[[#This Row],[32 - 36 ]]="DNF","DNF",km4_splits_ranks[[#This Row],[32 km]]+km4_splits_ranks[[#This Row],[32 - 36 ]])</f>
        <v>0.10674513888888888</v>
      </c>
      <c r="AO18" s="24">
        <f>IF(km4_splits_ranks[[#This Row],[36 - 40 ]]="DNF","DNF",km4_splits_ranks[[#This Row],[36 km]]+km4_splits_ranks[[#This Row],[36 - 40 ]])</f>
        <v>0.1206230324074074</v>
      </c>
      <c r="AP18" s="29">
        <f>IF(km4_splits_ranks[[#This Row],[40 - 42 ]]="DNF","DNF",km4_splits_ranks[[#This Row],[40 km]]+km4_splits_ranks[[#This Row],[40 - 42 ]])</f>
        <v>0.12725671296296295</v>
      </c>
      <c r="AQ18" s="64">
        <f>IF(km4_splits_ranks[[#This Row],[4 km]]="DNF","DNF",RANK(km4_splits_ranks[[#This Row],[4 km]],km4_splits_ranks[4 km],1))</f>
        <v>14</v>
      </c>
      <c r="AR18" s="65">
        <f>IF(km4_splits_ranks[[#This Row],[8 km]]="DNF","DNF",RANK(km4_splits_ranks[[#This Row],[8 km]],km4_splits_ranks[8 km],1))</f>
        <v>13</v>
      </c>
      <c r="AS18" s="65">
        <f>IF(km4_splits_ranks[[#This Row],[12 km]]="DNF","DNF",RANK(km4_splits_ranks[[#This Row],[12 km]],km4_splits_ranks[12 km],1))</f>
        <v>13</v>
      </c>
      <c r="AT18" s="65">
        <f>IF(km4_splits_ranks[[#This Row],[16 km]]="DNF","DNF",RANK(km4_splits_ranks[[#This Row],[16 km]],km4_splits_ranks[16 km],1))</f>
        <v>13</v>
      </c>
      <c r="AU18" s="65">
        <f>IF(km4_splits_ranks[[#This Row],[20 km]]="DNF","DNF",RANK(km4_splits_ranks[[#This Row],[20 km]],km4_splits_ranks[20 km],1))</f>
        <v>13</v>
      </c>
      <c r="AV18" s="65">
        <f>IF(km4_splits_ranks[[#This Row],[24 km]]="DNF","DNF",RANK(km4_splits_ranks[[#This Row],[24 km]],km4_splits_ranks[24 km],1))</f>
        <v>13</v>
      </c>
      <c r="AW18" s="65">
        <f>IF(km4_splits_ranks[[#This Row],[28 km]]="DNF","DNF",RANK(km4_splits_ranks[[#This Row],[28 km]],km4_splits_ranks[28 km],1))</f>
        <v>12</v>
      </c>
      <c r="AX18" s="65">
        <f>IF(km4_splits_ranks[[#This Row],[32 km]]="DNF","DNF",RANK(km4_splits_ranks[[#This Row],[32 km]],km4_splits_ranks[32 km],1))</f>
        <v>11</v>
      </c>
      <c r="AY18" s="65">
        <f>IF(km4_splits_ranks[[#This Row],[36 km]]="DNF","DNF",RANK(km4_splits_ranks[[#This Row],[36 km]],km4_splits_ranks[36 km],1))</f>
        <v>13</v>
      </c>
      <c r="AZ18" s="65">
        <f>IF(km4_splits_ranks[[#This Row],[40 km]]="DNF","DNF",RANK(km4_splits_ranks[[#This Row],[40 km]],km4_splits_ranks[40 km],1))</f>
        <v>13</v>
      </c>
      <c r="BA18" s="65">
        <f>IF(km4_splits_ranks[[#This Row],[42 km]]="DNF","DNF",RANK(km4_splits_ranks[[#This Row],[42 km]],km4_splits_ranks[42 km],1))</f>
        <v>13</v>
      </c>
    </row>
    <row r="19" spans="2:53" x14ac:dyDescent="0.2">
      <c r="B19" s="5">
        <v>14</v>
      </c>
      <c r="C19" s="1">
        <v>13</v>
      </c>
      <c r="D19" s="1" t="s">
        <v>25</v>
      </c>
      <c r="E19" s="3">
        <v>1972</v>
      </c>
      <c r="F19" s="3" t="s">
        <v>1</v>
      </c>
      <c r="G19" s="3">
        <v>8</v>
      </c>
      <c r="H19" s="1" t="s">
        <v>9</v>
      </c>
      <c r="I19" s="7">
        <v>0.12758263888888891</v>
      </c>
      <c r="J19" s="38">
        <f>SUM(laps_times[[#This Row],[1]:[6]])</f>
        <v>1.0705324074074074E-2</v>
      </c>
      <c r="K19" s="39">
        <f>SUM(laps_times[[#This Row],[7]:[12]])</f>
        <v>1.0811342592592593E-2</v>
      </c>
      <c r="L19" s="39">
        <f>SUM(laps_times[[#This Row],[13]:[18]])</f>
        <v>1.1055439814814815E-2</v>
      </c>
      <c r="M19" s="39">
        <f>SUM(laps_times[[#This Row],[19]:[24]])</f>
        <v>1.1368402777777778E-2</v>
      </c>
      <c r="N19" s="39">
        <f>SUM(laps_times[[#This Row],[25]:[30]])</f>
        <v>1.1465856481481481E-2</v>
      </c>
      <c r="O19" s="39">
        <f>SUM(laps_times[[#This Row],[31]:[36]])</f>
        <v>1.1700925925925927E-2</v>
      </c>
      <c r="P19" s="39">
        <f>SUM(laps_times[[#This Row],[37]:[42]])</f>
        <v>1.2578009259259259E-2</v>
      </c>
      <c r="Q19" s="39">
        <f>SUM(laps_times[[#This Row],[43]:[48]])</f>
        <v>1.3334606481481482E-2</v>
      </c>
      <c r="R19" s="39">
        <f>SUM(laps_times[[#This Row],[49]:[54]])</f>
        <v>1.3580787037037037E-2</v>
      </c>
      <c r="S19" s="39">
        <f>SUM(laps_times[[#This Row],[55]:[60]])</f>
        <v>1.404409722222222E-2</v>
      </c>
      <c r="T19" s="40">
        <f>SUM(laps_times[[#This Row],[61]:[63]])</f>
        <v>6.9383101851851854E-3</v>
      </c>
      <c r="U19" s="58">
        <f>IF(km4_splits_ranks[[#This Row],[0 - 4 ]]="DNF","DNF",RANK(km4_splits_ranks[[#This Row],[0 - 4 ]],km4_splits_ranks[0 - 4 ],1))</f>
        <v>6</v>
      </c>
      <c r="V19" s="59">
        <f>IF(km4_splits_ranks[[#This Row],[4 - 8 ]]="DNF","DNF",RANK(km4_splits_ranks[[#This Row],[4 - 8 ]],km4_splits_ranks[4 - 8 ],1))</f>
        <v>7</v>
      </c>
      <c r="W19" s="59">
        <f>IF(km4_splits_ranks[[#This Row],[8 - 12 ]]="DNF","DNF",RANK(km4_splits_ranks[[#This Row],[8 - 12 ]],km4_splits_ranks[8 - 12 ],1))</f>
        <v>8</v>
      </c>
      <c r="X19" s="59">
        <f>IF(km4_splits_ranks[[#This Row],[12 - 16 ]]="DNF","DNF",RANK(km4_splits_ranks[[#This Row],[12 - 16 ]],km4_splits_ranks[12 - 16 ],1))</f>
        <v>11</v>
      </c>
      <c r="Y19" s="59">
        <f>IF(km4_splits_ranks[[#This Row],[16 -20 ]]="DNF","DNF",RANK(km4_splits_ranks[[#This Row],[16 -20 ]],km4_splits_ranks[16 -20 ],1))</f>
        <v>12</v>
      </c>
      <c r="Z19" s="59">
        <f>IF(km4_splits_ranks[[#This Row],[20 - 24 ]]="DNF","DNF",RANK(km4_splits_ranks[[#This Row],[20 - 24 ]],km4_splits_ranks[20 - 24 ],1))</f>
        <v>14</v>
      </c>
      <c r="AA19" s="59">
        <f>IF(km4_splits_ranks[[#This Row],[24 - 28 ]]="DNF","DNF",RANK(km4_splits_ranks[[#This Row],[24 - 28 ]],km4_splits_ranks[24 - 28 ],1))</f>
        <v>20</v>
      </c>
      <c r="AB19" s="59">
        <f>IF(km4_splits_ranks[[#This Row],[28 - 32 ]]="DNF","DNF",RANK(km4_splits_ranks[[#This Row],[28 - 32 ]],km4_splits_ranks[28 - 32 ],1))</f>
        <v>25</v>
      </c>
      <c r="AC19" s="59">
        <f>IF(km4_splits_ranks[[#This Row],[32 - 36 ]]="DNF","DNF",RANK(km4_splits_ranks[[#This Row],[32 - 36 ]],km4_splits_ranks[32 - 36 ],1))</f>
        <v>22</v>
      </c>
      <c r="AD19" s="59">
        <f>IF(km4_splits_ranks[[#This Row],[36 - 40 ]]="DNF","DNF",RANK(km4_splits_ranks[[#This Row],[36 - 40 ]],km4_splits_ranks[36 - 40 ],1))</f>
        <v>28</v>
      </c>
      <c r="AE19" s="60">
        <f>IF(km4_splits_ranks[[#This Row],[40 - 42 ]]="DNF","DNF",RANK(km4_splits_ranks[[#This Row],[40 - 42 ]],km4_splits_ranks[40 - 42 ],1))</f>
        <v>30</v>
      </c>
      <c r="AF19" s="28">
        <f>km4_splits_ranks[[#This Row],[0 - 4 ]]</f>
        <v>1.0705324074074074E-2</v>
      </c>
      <c r="AG19" s="24">
        <f>IF(km4_splits_ranks[[#This Row],[4 - 8 ]]="DNF","DNF",km4_splits_ranks[[#This Row],[4 km]]+km4_splits_ranks[[#This Row],[4 - 8 ]])</f>
        <v>2.1516666666666667E-2</v>
      </c>
      <c r="AH19" s="24">
        <f>IF(km4_splits_ranks[[#This Row],[8 - 12 ]]="DNF","DNF",km4_splits_ranks[[#This Row],[8 km]]+km4_splits_ranks[[#This Row],[8 - 12 ]])</f>
        <v>3.2572106481481483E-2</v>
      </c>
      <c r="AI19" s="24">
        <f>IF(km4_splits_ranks[[#This Row],[12 - 16 ]]="DNF","DNF",km4_splits_ranks[[#This Row],[12 km]]+km4_splits_ranks[[#This Row],[12 - 16 ]])</f>
        <v>4.3940509259259262E-2</v>
      </c>
      <c r="AJ19" s="24">
        <f>IF(km4_splits_ranks[[#This Row],[16 -20 ]]="DNF","DNF",km4_splits_ranks[[#This Row],[16 km]]+km4_splits_ranks[[#This Row],[16 -20 ]])</f>
        <v>5.5406365740740746E-2</v>
      </c>
      <c r="AK19" s="24">
        <f>IF(km4_splits_ranks[[#This Row],[20 - 24 ]]="DNF","DNF",km4_splits_ranks[[#This Row],[20 km]]+km4_splits_ranks[[#This Row],[20 - 24 ]])</f>
        <v>6.710729166666668E-2</v>
      </c>
      <c r="AL19" s="24">
        <f>IF(km4_splits_ranks[[#This Row],[24 - 28 ]]="DNF","DNF",km4_splits_ranks[[#This Row],[24 km]]+km4_splits_ranks[[#This Row],[24 - 28 ]])</f>
        <v>7.9685300925925934E-2</v>
      </c>
      <c r="AM19" s="24">
        <f>IF(km4_splits_ranks[[#This Row],[28 - 32 ]]="DNF","DNF",km4_splits_ranks[[#This Row],[28 km]]+km4_splits_ranks[[#This Row],[28 - 32 ]])</f>
        <v>9.3019907407407412E-2</v>
      </c>
      <c r="AN19" s="24">
        <f>IF(km4_splits_ranks[[#This Row],[32 - 36 ]]="DNF","DNF",km4_splits_ranks[[#This Row],[32 km]]+km4_splits_ranks[[#This Row],[32 - 36 ]])</f>
        <v>0.10660069444444445</v>
      </c>
      <c r="AO19" s="24">
        <f>IF(km4_splits_ranks[[#This Row],[36 - 40 ]]="DNF","DNF",km4_splits_ranks[[#This Row],[36 km]]+km4_splits_ranks[[#This Row],[36 - 40 ]])</f>
        <v>0.12064479166666667</v>
      </c>
      <c r="AP19" s="29">
        <f>IF(km4_splits_ranks[[#This Row],[40 - 42 ]]="DNF","DNF",km4_splits_ranks[[#This Row],[40 km]]+km4_splits_ranks[[#This Row],[40 - 42 ]])</f>
        <v>0.12758310185185184</v>
      </c>
      <c r="AQ19" s="64">
        <f>IF(km4_splits_ranks[[#This Row],[4 km]]="DNF","DNF",RANK(km4_splits_ranks[[#This Row],[4 km]],km4_splits_ranks[4 km],1))</f>
        <v>6</v>
      </c>
      <c r="AR19" s="65">
        <f>IF(km4_splits_ranks[[#This Row],[8 km]]="DNF","DNF",RANK(km4_splits_ranks[[#This Row],[8 km]],km4_splits_ranks[8 km],1))</f>
        <v>6</v>
      </c>
      <c r="AS19" s="65">
        <f>IF(km4_splits_ranks[[#This Row],[12 km]]="DNF","DNF",RANK(km4_splits_ranks[[#This Row],[12 km]],km4_splits_ranks[12 km],1))</f>
        <v>7</v>
      </c>
      <c r="AT19" s="65">
        <f>IF(km4_splits_ranks[[#This Row],[16 km]]="DNF","DNF",RANK(km4_splits_ranks[[#This Row],[16 km]],km4_splits_ranks[16 km],1))</f>
        <v>7</v>
      </c>
      <c r="AU19" s="65">
        <f>IF(km4_splits_ranks[[#This Row],[20 km]]="DNF","DNF",RANK(km4_splits_ranks[[#This Row],[20 km]],km4_splits_ranks[20 km],1))</f>
        <v>7</v>
      </c>
      <c r="AV19" s="65">
        <f>IF(km4_splits_ranks[[#This Row],[24 km]]="DNF","DNF",RANK(km4_splits_ranks[[#This Row],[24 km]],km4_splits_ranks[24 km],1))</f>
        <v>7</v>
      </c>
      <c r="AW19" s="65">
        <f>IF(km4_splits_ranks[[#This Row],[28 km]]="DNF","DNF",RANK(km4_splits_ranks[[#This Row],[28 km]],km4_splits_ranks[28 km],1))</f>
        <v>10</v>
      </c>
      <c r="AX19" s="65">
        <f>IF(km4_splits_ranks[[#This Row],[32 km]]="DNF","DNF",RANK(km4_splits_ranks[[#This Row],[32 km]],km4_splits_ranks[32 km],1))</f>
        <v>12</v>
      </c>
      <c r="AY19" s="65">
        <f>IF(km4_splits_ranks[[#This Row],[36 km]]="DNF","DNF",RANK(km4_splits_ranks[[#This Row],[36 km]],km4_splits_ranks[36 km],1))</f>
        <v>12</v>
      </c>
      <c r="AZ19" s="65">
        <f>IF(km4_splits_ranks[[#This Row],[40 km]]="DNF","DNF",RANK(km4_splits_ranks[[#This Row],[40 km]],km4_splits_ranks[40 km],1))</f>
        <v>14</v>
      </c>
      <c r="BA19" s="65">
        <f>IF(km4_splits_ranks[[#This Row],[42 km]]="DNF","DNF",RANK(km4_splits_ranks[[#This Row],[42 km]],km4_splits_ranks[42 km],1))</f>
        <v>14</v>
      </c>
    </row>
    <row r="20" spans="2:53" x14ac:dyDescent="0.2">
      <c r="B20" s="5">
        <v>15</v>
      </c>
      <c r="C20" s="1">
        <v>16</v>
      </c>
      <c r="D20" s="1" t="s">
        <v>26</v>
      </c>
      <c r="E20" s="3">
        <v>1974</v>
      </c>
      <c r="F20" s="3" t="s">
        <v>1</v>
      </c>
      <c r="G20" s="3">
        <v>9</v>
      </c>
      <c r="H20" s="1" t="s">
        <v>27</v>
      </c>
      <c r="I20" s="7">
        <v>0.12760289351851853</v>
      </c>
      <c r="J20" s="38">
        <f>SUM(laps_times[[#This Row],[1]:[6]])</f>
        <v>1.2264814814814815E-2</v>
      </c>
      <c r="K20" s="39">
        <f>SUM(laps_times[[#This Row],[7]:[12]])</f>
        <v>1.2022800925925925E-2</v>
      </c>
      <c r="L20" s="39">
        <f>SUM(laps_times[[#This Row],[13]:[18]])</f>
        <v>1.200729166666667E-2</v>
      </c>
      <c r="M20" s="39">
        <f>SUM(laps_times[[#This Row],[19]:[24]])</f>
        <v>1.2455902777777779E-2</v>
      </c>
      <c r="N20" s="39">
        <f>SUM(laps_times[[#This Row],[25]:[30]])</f>
        <v>1.2153935185185186E-2</v>
      </c>
      <c r="O20" s="39">
        <f>SUM(laps_times[[#This Row],[31]:[36]])</f>
        <v>1.1857175925925926E-2</v>
      </c>
      <c r="P20" s="39">
        <f>SUM(laps_times[[#This Row],[37]:[42]])</f>
        <v>1.2115972222222222E-2</v>
      </c>
      <c r="Q20" s="39">
        <f>SUM(laps_times[[#This Row],[43]:[48]])</f>
        <v>1.2041435185185185E-2</v>
      </c>
      <c r="R20" s="39">
        <f>SUM(laps_times[[#This Row],[49]:[54]])</f>
        <v>1.234039351851852E-2</v>
      </c>
      <c r="S20" s="39">
        <f>SUM(laps_times[[#This Row],[55]:[60]])</f>
        <v>1.2358449074074074E-2</v>
      </c>
      <c r="T20" s="40">
        <f>SUM(laps_times[[#This Row],[61]:[63]])</f>
        <v>5.9851851851851854E-3</v>
      </c>
      <c r="U20" s="58">
        <f>IF(km4_splits_ranks[[#This Row],[0 - 4 ]]="DNF","DNF",RANK(km4_splits_ranks[[#This Row],[0 - 4 ]],km4_splits_ranks[0 - 4 ],1))</f>
        <v>24</v>
      </c>
      <c r="V20" s="59">
        <f>IF(km4_splits_ranks[[#This Row],[4 - 8 ]]="DNF","DNF",RANK(km4_splits_ranks[[#This Row],[4 - 8 ]],km4_splits_ranks[4 - 8 ],1))</f>
        <v>21</v>
      </c>
      <c r="W20" s="59">
        <f>IF(km4_splits_ranks[[#This Row],[8 - 12 ]]="DNF","DNF",RANK(km4_splits_ranks[[#This Row],[8 - 12 ]],km4_splits_ranks[8 - 12 ],1))</f>
        <v>21</v>
      </c>
      <c r="X20" s="59">
        <f>IF(km4_splits_ranks[[#This Row],[12 - 16 ]]="DNF","DNF",RANK(km4_splits_ranks[[#This Row],[12 - 16 ]],km4_splits_ranks[12 - 16 ],1))</f>
        <v>27</v>
      </c>
      <c r="Y20" s="59">
        <f>IF(km4_splits_ranks[[#This Row],[16 -20 ]]="DNF","DNF",RANK(km4_splits_ranks[[#This Row],[16 -20 ]],km4_splits_ranks[16 -20 ],1))</f>
        <v>20</v>
      </c>
      <c r="Z20" s="59">
        <f>IF(km4_splits_ranks[[#This Row],[20 - 24 ]]="DNF","DNF",RANK(km4_splits_ranks[[#This Row],[20 - 24 ]],km4_splits_ranks[20 - 24 ],1))</f>
        <v>15</v>
      </c>
      <c r="AA20" s="59">
        <f>IF(km4_splits_ranks[[#This Row],[24 - 28 ]]="DNF","DNF",RANK(km4_splits_ranks[[#This Row],[24 - 28 ]],km4_splits_ranks[24 - 28 ],1))</f>
        <v>15</v>
      </c>
      <c r="AB20" s="59">
        <f>IF(km4_splits_ranks[[#This Row],[28 - 32 ]]="DNF","DNF",RANK(km4_splits_ranks[[#This Row],[28 - 32 ]],km4_splits_ranks[28 - 32 ],1))</f>
        <v>12</v>
      </c>
      <c r="AC20" s="59">
        <f>IF(km4_splits_ranks[[#This Row],[32 - 36 ]]="DNF","DNF",RANK(km4_splits_ranks[[#This Row],[32 - 36 ]],km4_splits_ranks[32 - 36 ],1))</f>
        <v>11</v>
      </c>
      <c r="AD20" s="59">
        <f>IF(km4_splits_ranks[[#This Row],[36 - 40 ]]="DNF","DNF",RANK(km4_splits_ranks[[#This Row],[36 - 40 ]],km4_splits_ranks[36 - 40 ],1))</f>
        <v>9</v>
      </c>
      <c r="AE20" s="60">
        <f>IF(km4_splits_ranks[[#This Row],[40 - 42 ]]="DNF","DNF",RANK(km4_splits_ranks[[#This Row],[40 - 42 ]],km4_splits_ranks[40 - 42 ],1))</f>
        <v>6</v>
      </c>
      <c r="AF20" s="28">
        <f>km4_splits_ranks[[#This Row],[0 - 4 ]]</f>
        <v>1.2264814814814815E-2</v>
      </c>
      <c r="AG20" s="24">
        <f>IF(km4_splits_ranks[[#This Row],[4 - 8 ]]="DNF","DNF",km4_splits_ranks[[#This Row],[4 km]]+km4_splits_ranks[[#This Row],[4 - 8 ]])</f>
        <v>2.4287615740740738E-2</v>
      </c>
      <c r="AH20" s="24">
        <f>IF(km4_splits_ranks[[#This Row],[8 - 12 ]]="DNF","DNF",km4_splits_ranks[[#This Row],[8 km]]+km4_splits_ranks[[#This Row],[8 - 12 ]])</f>
        <v>3.6294907407407408E-2</v>
      </c>
      <c r="AI20" s="24">
        <f>IF(km4_splits_ranks[[#This Row],[12 - 16 ]]="DNF","DNF",km4_splits_ranks[[#This Row],[12 km]]+km4_splits_ranks[[#This Row],[12 - 16 ]])</f>
        <v>4.8750810185185185E-2</v>
      </c>
      <c r="AJ20" s="24">
        <f>IF(km4_splits_ranks[[#This Row],[16 -20 ]]="DNF","DNF",km4_splits_ranks[[#This Row],[16 km]]+km4_splits_ranks[[#This Row],[16 -20 ]])</f>
        <v>6.090474537037037E-2</v>
      </c>
      <c r="AK20" s="24">
        <f>IF(km4_splits_ranks[[#This Row],[20 - 24 ]]="DNF","DNF",km4_splits_ranks[[#This Row],[20 km]]+km4_splits_ranks[[#This Row],[20 - 24 ]])</f>
        <v>7.27619212962963E-2</v>
      </c>
      <c r="AL20" s="24">
        <f>IF(km4_splits_ranks[[#This Row],[24 - 28 ]]="DNF","DNF",km4_splits_ranks[[#This Row],[24 km]]+km4_splits_ranks[[#This Row],[24 - 28 ]])</f>
        <v>8.4877893518518516E-2</v>
      </c>
      <c r="AM20" s="24">
        <f>IF(km4_splits_ranks[[#This Row],[28 - 32 ]]="DNF","DNF",km4_splits_ranks[[#This Row],[28 km]]+km4_splits_ranks[[#This Row],[28 - 32 ]])</f>
        <v>9.6919328703703705E-2</v>
      </c>
      <c r="AN20" s="24">
        <f>IF(km4_splits_ranks[[#This Row],[32 - 36 ]]="DNF","DNF",km4_splits_ranks[[#This Row],[32 km]]+km4_splits_ranks[[#This Row],[32 - 36 ]])</f>
        <v>0.10925972222222223</v>
      </c>
      <c r="AO20" s="24">
        <f>IF(km4_splits_ranks[[#This Row],[36 - 40 ]]="DNF","DNF",km4_splits_ranks[[#This Row],[36 km]]+km4_splits_ranks[[#This Row],[36 - 40 ]])</f>
        <v>0.1216181712962963</v>
      </c>
      <c r="AP20" s="29">
        <f>IF(km4_splits_ranks[[#This Row],[40 - 42 ]]="DNF","DNF",km4_splits_ranks[[#This Row],[40 km]]+km4_splits_ranks[[#This Row],[40 - 42 ]])</f>
        <v>0.12760335648148149</v>
      </c>
      <c r="AQ20" s="64">
        <f>IF(km4_splits_ranks[[#This Row],[4 km]]="DNF","DNF",RANK(km4_splits_ranks[[#This Row],[4 km]],km4_splits_ranks[4 km],1))</f>
        <v>24</v>
      </c>
      <c r="AR20" s="65">
        <f>IF(km4_splits_ranks[[#This Row],[8 km]]="DNF","DNF",RANK(km4_splits_ranks[[#This Row],[8 km]],km4_splits_ranks[8 km],1))</f>
        <v>22</v>
      </c>
      <c r="AS20" s="65">
        <f>IF(km4_splits_ranks[[#This Row],[12 km]]="DNF","DNF",RANK(km4_splits_ranks[[#This Row],[12 km]],km4_splits_ranks[12 km],1))</f>
        <v>21</v>
      </c>
      <c r="AT20" s="65">
        <f>IF(km4_splits_ranks[[#This Row],[16 km]]="DNF","DNF",RANK(km4_splits_ranks[[#This Row],[16 km]],km4_splits_ranks[16 km],1))</f>
        <v>21</v>
      </c>
      <c r="AU20" s="65">
        <f>IF(km4_splits_ranks[[#This Row],[20 km]]="DNF","DNF",RANK(km4_splits_ranks[[#This Row],[20 km]],km4_splits_ranks[20 km],1))</f>
        <v>21</v>
      </c>
      <c r="AV20" s="65">
        <f>IF(km4_splits_ranks[[#This Row],[24 km]]="DNF","DNF",RANK(km4_splits_ranks[[#This Row],[24 km]],km4_splits_ranks[24 km],1))</f>
        <v>20</v>
      </c>
      <c r="AW20" s="65">
        <f>IF(km4_splits_ranks[[#This Row],[28 km]]="DNF","DNF",RANK(km4_splits_ranks[[#This Row],[28 km]],km4_splits_ranks[28 km],1))</f>
        <v>20</v>
      </c>
      <c r="AX20" s="65">
        <f>IF(km4_splits_ranks[[#This Row],[32 km]]="DNF","DNF",RANK(km4_splits_ranks[[#This Row],[32 km]],km4_splits_ranks[32 km],1))</f>
        <v>19</v>
      </c>
      <c r="AY20" s="65">
        <f>IF(km4_splits_ranks[[#This Row],[36 km]]="DNF","DNF",RANK(km4_splits_ranks[[#This Row],[36 km]],km4_splits_ranks[36 km],1))</f>
        <v>17</v>
      </c>
      <c r="AZ20" s="65">
        <f>IF(km4_splits_ranks[[#This Row],[40 km]]="DNF","DNF",RANK(km4_splits_ranks[[#This Row],[40 km]],km4_splits_ranks[40 km],1))</f>
        <v>15</v>
      </c>
      <c r="BA20" s="65">
        <f>IF(km4_splits_ranks[[#This Row],[42 km]]="DNF","DNF",RANK(km4_splits_ranks[[#This Row],[42 km]],km4_splits_ranks[42 km],1))</f>
        <v>15</v>
      </c>
    </row>
    <row r="21" spans="2:53" x14ac:dyDescent="0.2">
      <c r="B21" s="5">
        <v>16</v>
      </c>
      <c r="C21" s="1">
        <v>133</v>
      </c>
      <c r="D21" s="1" t="s">
        <v>28</v>
      </c>
      <c r="E21" s="3">
        <v>1969</v>
      </c>
      <c r="F21" s="3" t="s">
        <v>1</v>
      </c>
      <c r="G21" s="3">
        <v>10</v>
      </c>
      <c r="H21" s="1" t="s">
        <v>29</v>
      </c>
      <c r="I21" s="7">
        <v>0.12926550925925925</v>
      </c>
      <c r="J21" s="38">
        <f>SUM(laps_times[[#This Row],[1]:[6]])</f>
        <v>1.1769675925925926E-2</v>
      </c>
      <c r="K21" s="39">
        <f>SUM(laps_times[[#This Row],[7]:[12]])</f>
        <v>1.168923611111111E-2</v>
      </c>
      <c r="L21" s="39">
        <f>SUM(laps_times[[#This Row],[13]:[18]])</f>
        <v>1.1591550925925925E-2</v>
      </c>
      <c r="M21" s="39">
        <f>SUM(laps_times[[#This Row],[19]:[24]])</f>
        <v>1.1907175925925927E-2</v>
      </c>
      <c r="N21" s="39">
        <f>SUM(laps_times[[#This Row],[25]:[30]])</f>
        <v>1.213587962962963E-2</v>
      </c>
      <c r="O21" s="39">
        <f>SUM(laps_times[[#This Row],[31]:[36]])</f>
        <v>1.2322800925925926E-2</v>
      </c>
      <c r="P21" s="39">
        <f>SUM(laps_times[[#This Row],[37]:[42]])</f>
        <v>1.2376736111111111E-2</v>
      </c>
      <c r="Q21" s="39">
        <f>SUM(laps_times[[#This Row],[43]:[48]])</f>
        <v>1.2566782407407405E-2</v>
      </c>
      <c r="R21" s="39">
        <f>SUM(laps_times[[#This Row],[49]:[54]])</f>
        <v>1.2711805555555556E-2</v>
      </c>
      <c r="S21" s="39">
        <f>SUM(laps_times[[#This Row],[55]:[60]])</f>
        <v>1.3443055555555555E-2</v>
      </c>
      <c r="T21" s="40">
        <f>SUM(laps_times[[#This Row],[61]:[63]])</f>
        <v>6.7511574074074071E-3</v>
      </c>
      <c r="U21" s="58">
        <f>IF(km4_splits_ranks[[#This Row],[0 - 4 ]]="DNF","DNF",RANK(km4_splits_ranks[[#This Row],[0 - 4 ]],km4_splits_ranks[0 - 4 ],1))</f>
        <v>15</v>
      </c>
      <c r="V21" s="59">
        <f>IF(km4_splits_ranks[[#This Row],[4 - 8 ]]="DNF","DNF",RANK(km4_splits_ranks[[#This Row],[4 - 8 ]],km4_splits_ranks[4 - 8 ],1))</f>
        <v>20</v>
      </c>
      <c r="W21" s="59">
        <f>IF(km4_splits_ranks[[#This Row],[8 - 12 ]]="DNF","DNF",RANK(km4_splits_ranks[[#This Row],[8 - 12 ]],km4_splits_ranks[8 - 12 ],1))</f>
        <v>16</v>
      </c>
      <c r="X21" s="59">
        <f>IF(km4_splits_ranks[[#This Row],[12 - 16 ]]="DNF","DNF",RANK(km4_splits_ranks[[#This Row],[12 - 16 ]],km4_splits_ranks[12 - 16 ],1))</f>
        <v>18</v>
      </c>
      <c r="Y21" s="59">
        <f>IF(km4_splits_ranks[[#This Row],[16 -20 ]]="DNF","DNF",RANK(km4_splits_ranks[[#This Row],[16 -20 ]],km4_splits_ranks[16 -20 ],1))</f>
        <v>19</v>
      </c>
      <c r="Z21" s="59">
        <f>IF(km4_splits_ranks[[#This Row],[20 - 24 ]]="DNF","DNF",RANK(km4_splits_ranks[[#This Row],[20 - 24 ]],km4_splits_ranks[20 - 24 ],1))</f>
        <v>19</v>
      </c>
      <c r="AA21" s="59">
        <f>IF(km4_splits_ranks[[#This Row],[24 - 28 ]]="DNF","DNF",RANK(km4_splits_ranks[[#This Row],[24 - 28 ]],km4_splits_ranks[24 - 28 ],1))</f>
        <v>16</v>
      </c>
      <c r="AB21" s="59">
        <f>IF(km4_splits_ranks[[#This Row],[28 - 32 ]]="DNF","DNF",RANK(km4_splits_ranks[[#This Row],[28 - 32 ]],km4_splits_ranks[28 - 32 ],1))</f>
        <v>15</v>
      </c>
      <c r="AC21" s="59">
        <f>IF(km4_splits_ranks[[#This Row],[32 - 36 ]]="DNF","DNF",RANK(km4_splits_ranks[[#This Row],[32 - 36 ]],km4_splits_ranks[32 - 36 ],1))</f>
        <v>16</v>
      </c>
      <c r="AD21" s="59">
        <f>IF(km4_splits_ranks[[#This Row],[36 - 40 ]]="DNF","DNF",RANK(km4_splits_ranks[[#This Row],[36 - 40 ]],km4_splits_ranks[36 - 40 ],1))</f>
        <v>21</v>
      </c>
      <c r="AE21" s="60">
        <f>IF(km4_splits_ranks[[#This Row],[40 - 42 ]]="DNF","DNF",RANK(km4_splits_ranks[[#This Row],[40 - 42 ]],km4_splits_ranks[40 - 42 ],1))</f>
        <v>25</v>
      </c>
      <c r="AF21" s="28">
        <f>km4_splits_ranks[[#This Row],[0 - 4 ]]</f>
        <v>1.1769675925925926E-2</v>
      </c>
      <c r="AG21" s="24">
        <f>IF(km4_splits_ranks[[#This Row],[4 - 8 ]]="DNF","DNF",km4_splits_ranks[[#This Row],[4 km]]+km4_splits_ranks[[#This Row],[4 - 8 ]])</f>
        <v>2.3458912037037039E-2</v>
      </c>
      <c r="AH21" s="24">
        <f>IF(km4_splits_ranks[[#This Row],[8 - 12 ]]="DNF","DNF",km4_splits_ranks[[#This Row],[8 km]]+km4_splits_ranks[[#This Row],[8 - 12 ]])</f>
        <v>3.5050462962962964E-2</v>
      </c>
      <c r="AI21" s="24">
        <f>IF(km4_splits_ranks[[#This Row],[12 - 16 ]]="DNF","DNF",km4_splits_ranks[[#This Row],[12 km]]+km4_splits_ranks[[#This Row],[12 - 16 ]])</f>
        <v>4.6957638888888889E-2</v>
      </c>
      <c r="AJ21" s="24">
        <f>IF(km4_splits_ranks[[#This Row],[16 -20 ]]="DNF","DNF",km4_splits_ranks[[#This Row],[16 km]]+km4_splits_ranks[[#This Row],[16 -20 ]])</f>
        <v>5.9093518518518517E-2</v>
      </c>
      <c r="AK21" s="24">
        <f>IF(km4_splits_ranks[[#This Row],[20 - 24 ]]="DNF","DNF",km4_splits_ranks[[#This Row],[20 km]]+km4_splits_ranks[[#This Row],[20 - 24 ]])</f>
        <v>7.1416319444444445E-2</v>
      </c>
      <c r="AL21" s="24">
        <f>IF(km4_splits_ranks[[#This Row],[24 - 28 ]]="DNF","DNF",km4_splits_ranks[[#This Row],[24 km]]+km4_splits_ranks[[#This Row],[24 - 28 ]])</f>
        <v>8.3793055555555551E-2</v>
      </c>
      <c r="AM21" s="24">
        <f>IF(km4_splits_ranks[[#This Row],[28 - 32 ]]="DNF","DNF",km4_splits_ranks[[#This Row],[28 km]]+km4_splits_ranks[[#This Row],[28 - 32 ]])</f>
        <v>9.6359837962962963E-2</v>
      </c>
      <c r="AN21" s="24">
        <f>IF(km4_splits_ranks[[#This Row],[32 - 36 ]]="DNF","DNF",km4_splits_ranks[[#This Row],[32 km]]+km4_splits_ranks[[#This Row],[32 - 36 ]])</f>
        <v>0.10907164351851852</v>
      </c>
      <c r="AO21" s="24">
        <f>IF(km4_splits_ranks[[#This Row],[36 - 40 ]]="DNF","DNF",km4_splits_ranks[[#This Row],[36 km]]+km4_splits_ranks[[#This Row],[36 - 40 ]])</f>
        <v>0.12251469907407407</v>
      </c>
      <c r="AP21" s="29">
        <f>IF(km4_splits_ranks[[#This Row],[40 - 42 ]]="DNF","DNF",km4_splits_ranks[[#This Row],[40 km]]+km4_splits_ranks[[#This Row],[40 - 42 ]])</f>
        <v>0.12926585648148148</v>
      </c>
      <c r="AQ21" s="64">
        <f>IF(km4_splits_ranks[[#This Row],[4 km]]="DNF","DNF",RANK(km4_splits_ranks[[#This Row],[4 km]],km4_splits_ranks[4 km],1))</f>
        <v>15</v>
      </c>
      <c r="AR21" s="65">
        <f>IF(km4_splits_ranks[[#This Row],[8 km]]="DNF","DNF",RANK(km4_splits_ranks[[#This Row],[8 km]],km4_splits_ranks[8 km],1))</f>
        <v>19</v>
      </c>
      <c r="AS21" s="65">
        <f>IF(km4_splits_ranks[[#This Row],[12 km]]="DNF","DNF",RANK(km4_splits_ranks[[#This Row],[12 km]],km4_splits_ranks[12 km],1))</f>
        <v>19</v>
      </c>
      <c r="AT21" s="65">
        <f>IF(km4_splits_ranks[[#This Row],[16 km]]="DNF","DNF",RANK(km4_splits_ranks[[#This Row],[16 km]],km4_splits_ranks[16 km],1))</f>
        <v>18</v>
      </c>
      <c r="AU21" s="65">
        <f>IF(km4_splits_ranks[[#This Row],[20 km]]="DNF","DNF",RANK(km4_splits_ranks[[#This Row],[20 km]],km4_splits_ranks[20 km],1))</f>
        <v>18</v>
      </c>
      <c r="AV21" s="65">
        <f>IF(km4_splits_ranks[[#This Row],[24 km]]="DNF","DNF",RANK(km4_splits_ranks[[#This Row],[24 km]],km4_splits_ranks[24 km],1))</f>
        <v>18</v>
      </c>
      <c r="AW21" s="65">
        <f>IF(km4_splits_ranks[[#This Row],[28 km]]="DNF","DNF",RANK(km4_splits_ranks[[#This Row],[28 km]],km4_splits_ranks[28 km],1))</f>
        <v>18</v>
      </c>
      <c r="AX21" s="65">
        <f>IF(km4_splits_ranks[[#This Row],[32 km]]="DNF","DNF",RANK(km4_splits_ranks[[#This Row],[32 km]],km4_splits_ranks[32 km],1))</f>
        <v>17</v>
      </c>
      <c r="AY21" s="65">
        <f>IF(km4_splits_ranks[[#This Row],[36 km]]="DNF","DNF",RANK(km4_splits_ranks[[#This Row],[36 km]],km4_splits_ranks[36 km],1))</f>
        <v>16</v>
      </c>
      <c r="AZ21" s="65">
        <f>IF(km4_splits_ranks[[#This Row],[40 km]]="DNF","DNF",RANK(km4_splits_ranks[[#This Row],[40 km]],km4_splits_ranks[40 km],1))</f>
        <v>16</v>
      </c>
      <c r="BA21" s="65">
        <f>IF(km4_splits_ranks[[#This Row],[42 km]]="DNF","DNF",RANK(km4_splits_ranks[[#This Row],[42 km]],km4_splits_ranks[42 km],1))</f>
        <v>16</v>
      </c>
    </row>
    <row r="22" spans="2:53" x14ac:dyDescent="0.2">
      <c r="B22" s="5">
        <v>17</v>
      </c>
      <c r="C22" s="1">
        <v>52</v>
      </c>
      <c r="D22" s="1" t="s">
        <v>30</v>
      </c>
      <c r="E22" s="3">
        <v>1975</v>
      </c>
      <c r="F22" s="3" t="s">
        <v>8</v>
      </c>
      <c r="G22" s="3">
        <v>6</v>
      </c>
      <c r="H22" s="1" t="s">
        <v>31</v>
      </c>
      <c r="I22" s="7">
        <v>0.13037766203703705</v>
      </c>
      <c r="J22" s="38">
        <f>SUM(laps_times[[#This Row],[1]:[6]])</f>
        <v>1.1775347222222224E-2</v>
      </c>
      <c r="K22" s="39">
        <f>SUM(laps_times[[#This Row],[7]:[12]])</f>
        <v>1.1540162037037036E-2</v>
      </c>
      <c r="L22" s="39">
        <f>SUM(laps_times[[#This Row],[13]:[18]])</f>
        <v>1.1640856481481481E-2</v>
      </c>
      <c r="M22" s="39">
        <f>SUM(laps_times[[#This Row],[19]:[24]])</f>
        <v>1.1888773148148148E-2</v>
      </c>
      <c r="N22" s="39">
        <f>SUM(laps_times[[#This Row],[25]:[30]])</f>
        <v>1.2013425925925927E-2</v>
      </c>
      <c r="O22" s="39">
        <f>SUM(laps_times[[#This Row],[31]:[36]])</f>
        <v>1.1928472222222222E-2</v>
      </c>
      <c r="P22" s="39">
        <f>SUM(laps_times[[#This Row],[37]:[42]])</f>
        <v>1.2462615740740741E-2</v>
      </c>
      <c r="Q22" s="39">
        <f>SUM(laps_times[[#This Row],[43]:[48]])</f>
        <v>1.2860879629629628E-2</v>
      </c>
      <c r="R22" s="39">
        <f>SUM(laps_times[[#This Row],[49]:[54]])</f>
        <v>1.3797106481481481E-2</v>
      </c>
      <c r="S22" s="39">
        <f>SUM(laps_times[[#This Row],[55]:[60]])</f>
        <v>1.4096412037037036E-2</v>
      </c>
      <c r="T22" s="40">
        <f>SUM(laps_times[[#This Row],[61]:[63]])</f>
        <v>6.3741898148148152E-3</v>
      </c>
      <c r="U22" s="58">
        <f>IF(km4_splits_ranks[[#This Row],[0 - 4 ]]="DNF","DNF",RANK(km4_splits_ranks[[#This Row],[0 - 4 ]],km4_splits_ranks[0 - 4 ],1))</f>
        <v>16</v>
      </c>
      <c r="V22" s="59">
        <f>IF(km4_splits_ranks[[#This Row],[4 - 8 ]]="DNF","DNF",RANK(km4_splits_ranks[[#This Row],[4 - 8 ]],km4_splits_ranks[4 - 8 ],1))</f>
        <v>16</v>
      </c>
      <c r="W22" s="59">
        <f>IF(km4_splits_ranks[[#This Row],[8 - 12 ]]="DNF","DNF",RANK(km4_splits_ranks[[#This Row],[8 - 12 ]],km4_splits_ranks[8 - 12 ],1))</f>
        <v>18</v>
      </c>
      <c r="X22" s="59">
        <f>IF(km4_splits_ranks[[#This Row],[12 - 16 ]]="DNF","DNF",RANK(km4_splits_ranks[[#This Row],[12 - 16 ]],km4_splits_ranks[12 - 16 ],1))</f>
        <v>16</v>
      </c>
      <c r="Y22" s="59">
        <f>IF(km4_splits_ranks[[#This Row],[16 -20 ]]="DNF","DNF",RANK(km4_splits_ranks[[#This Row],[16 -20 ]],km4_splits_ranks[16 -20 ],1))</f>
        <v>17</v>
      </c>
      <c r="Z22" s="59">
        <f>IF(km4_splits_ranks[[#This Row],[20 - 24 ]]="DNF","DNF",RANK(km4_splits_ranks[[#This Row],[20 - 24 ]],km4_splits_ranks[20 - 24 ],1))</f>
        <v>18</v>
      </c>
      <c r="AA22" s="59">
        <f>IF(km4_splits_ranks[[#This Row],[24 - 28 ]]="DNF","DNF",RANK(km4_splits_ranks[[#This Row],[24 - 28 ]],km4_splits_ranks[24 - 28 ],1))</f>
        <v>18</v>
      </c>
      <c r="AB22" s="59">
        <f>IF(km4_splits_ranks[[#This Row],[28 - 32 ]]="DNF","DNF",RANK(km4_splits_ranks[[#This Row],[28 - 32 ]],km4_splits_ranks[28 - 32 ],1))</f>
        <v>20</v>
      </c>
      <c r="AC22" s="59">
        <f>IF(km4_splits_ranks[[#This Row],[32 - 36 ]]="DNF","DNF",RANK(km4_splits_ranks[[#This Row],[32 - 36 ]],km4_splits_ranks[32 - 36 ],1))</f>
        <v>24</v>
      </c>
      <c r="AD22" s="59">
        <f>IF(km4_splits_ranks[[#This Row],[36 - 40 ]]="DNF","DNF",RANK(km4_splits_ranks[[#This Row],[36 - 40 ]],km4_splits_ranks[36 - 40 ],1))</f>
        <v>29</v>
      </c>
      <c r="AE22" s="60">
        <f>IF(km4_splits_ranks[[#This Row],[40 - 42 ]]="DNF","DNF",RANK(km4_splits_ranks[[#This Row],[40 - 42 ]],km4_splits_ranks[40 - 42 ],1))</f>
        <v>14</v>
      </c>
      <c r="AF22" s="28">
        <f>km4_splits_ranks[[#This Row],[0 - 4 ]]</f>
        <v>1.1775347222222224E-2</v>
      </c>
      <c r="AG22" s="24">
        <f>IF(km4_splits_ranks[[#This Row],[4 - 8 ]]="DNF","DNF",km4_splits_ranks[[#This Row],[4 km]]+km4_splits_ranks[[#This Row],[4 - 8 ]])</f>
        <v>2.3315509259259258E-2</v>
      </c>
      <c r="AH22" s="24">
        <f>IF(km4_splits_ranks[[#This Row],[8 - 12 ]]="DNF","DNF",km4_splits_ranks[[#This Row],[8 km]]+km4_splits_ranks[[#This Row],[8 - 12 ]])</f>
        <v>3.4956365740740736E-2</v>
      </c>
      <c r="AI22" s="24">
        <f>IF(km4_splits_ranks[[#This Row],[12 - 16 ]]="DNF","DNF",km4_splits_ranks[[#This Row],[12 km]]+km4_splits_ranks[[#This Row],[12 - 16 ]])</f>
        <v>4.6845138888888888E-2</v>
      </c>
      <c r="AJ22" s="24">
        <f>IF(km4_splits_ranks[[#This Row],[16 -20 ]]="DNF","DNF",km4_splits_ranks[[#This Row],[16 km]]+km4_splits_ranks[[#This Row],[16 -20 ]])</f>
        <v>5.8858564814814815E-2</v>
      </c>
      <c r="AK22" s="24">
        <f>IF(km4_splits_ranks[[#This Row],[20 - 24 ]]="DNF","DNF",km4_splits_ranks[[#This Row],[20 km]]+km4_splits_ranks[[#This Row],[20 - 24 ]])</f>
        <v>7.0787037037037037E-2</v>
      </c>
      <c r="AL22" s="24">
        <f>IF(km4_splits_ranks[[#This Row],[24 - 28 ]]="DNF","DNF",km4_splits_ranks[[#This Row],[24 km]]+km4_splits_ranks[[#This Row],[24 - 28 ]])</f>
        <v>8.324965277777778E-2</v>
      </c>
      <c r="AM22" s="24">
        <f>IF(km4_splits_ranks[[#This Row],[28 - 32 ]]="DNF","DNF",km4_splits_ranks[[#This Row],[28 km]]+km4_splits_ranks[[#This Row],[28 - 32 ]])</f>
        <v>9.6110532407407412E-2</v>
      </c>
      <c r="AN22" s="24">
        <f>IF(km4_splits_ranks[[#This Row],[32 - 36 ]]="DNF","DNF",km4_splits_ranks[[#This Row],[32 km]]+km4_splits_ranks[[#This Row],[32 - 36 ]])</f>
        <v>0.10990763888888889</v>
      </c>
      <c r="AO22" s="24">
        <f>IF(km4_splits_ranks[[#This Row],[36 - 40 ]]="DNF","DNF",km4_splits_ranks[[#This Row],[36 km]]+km4_splits_ranks[[#This Row],[36 - 40 ]])</f>
        <v>0.12400405092592592</v>
      </c>
      <c r="AP22" s="29">
        <f>IF(km4_splits_ranks[[#This Row],[40 - 42 ]]="DNF","DNF",km4_splits_ranks[[#This Row],[40 km]]+km4_splits_ranks[[#This Row],[40 - 42 ]])</f>
        <v>0.13037824074074073</v>
      </c>
      <c r="AQ22" s="64">
        <f>IF(km4_splits_ranks[[#This Row],[4 km]]="DNF","DNF",RANK(km4_splits_ranks[[#This Row],[4 km]],km4_splits_ranks[4 km],1))</f>
        <v>16</v>
      </c>
      <c r="AR22" s="65">
        <f>IF(km4_splits_ranks[[#This Row],[8 km]]="DNF","DNF",RANK(km4_splits_ranks[[#This Row],[8 km]],km4_splits_ranks[8 km],1))</f>
        <v>15</v>
      </c>
      <c r="AS22" s="65">
        <f>IF(km4_splits_ranks[[#This Row],[12 km]]="DNF","DNF",RANK(km4_splits_ranks[[#This Row],[12 km]],km4_splits_ranks[12 km],1))</f>
        <v>14</v>
      </c>
      <c r="AT22" s="65">
        <f>IF(km4_splits_ranks[[#This Row],[16 km]]="DNF","DNF",RANK(km4_splits_ranks[[#This Row],[16 km]],km4_splits_ranks[16 km],1))</f>
        <v>15</v>
      </c>
      <c r="AU22" s="65">
        <f>IF(km4_splits_ranks[[#This Row],[20 km]]="DNF","DNF",RANK(km4_splits_ranks[[#This Row],[20 km]],km4_splits_ranks[20 km],1))</f>
        <v>15</v>
      </c>
      <c r="AV22" s="65">
        <f>IF(km4_splits_ranks[[#This Row],[24 km]]="DNF","DNF",RANK(km4_splits_ranks[[#This Row],[24 km]],km4_splits_ranks[24 km],1))</f>
        <v>17</v>
      </c>
      <c r="AW22" s="65">
        <f>IF(km4_splits_ranks[[#This Row],[28 km]]="DNF","DNF",RANK(km4_splits_ranks[[#This Row],[28 km]],km4_splits_ranks[28 km],1))</f>
        <v>16</v>
      </c>
      <c r="AX22" s="65">
        <f>IF(km4_splits_ranks[[#This Row],[32 km]]="DNF","DNF",RANK(km4_splits_ranks[[#This Row],[32 km]],km4_splits_ranks[32 km],1))</f>
        <v>16</v>
      </c>
      <c r="AY22" s="65">
        <f>IF(km4_splits_ranks[[#This Row],[36 km]]="DNF","DNF",RANK(km4_splits_ranks[[#This Row],[36 km]],km4_splits_ranks[36 km],1))</f>
        <v>18</v>
      </c>
      <c r="AZ22" s="65">
        <f>IF(km4_splits_ranks[[#This Row],[40 km]]="DNF","DNF",RANK(km4_splits_ranks[[#This Row],[40 km]],km4_splits_ranks[40 km],1))</f>
        <v>18</v>
      </c>
      <c r="BA22" s="65">
        <f>IF(km4_splits_ranks[[#This Row],[42 km]]="DNF","DNF",RANK(km4_splits_ranks[[#This Row],[42 km]],km4_splits_ranks[42 km],1))</f>
        <v>17</v>
      </c>
    </row>
    <row r="23" spans="2:53" x14ac:dyDescent="0.2">
      <c r="B23" s="5">
        <v>18</v>
      </c>
      <c r="C23" s="1">
        <v>27</v>
      </c>
      <c r="D23" s="1" t="s">
        <v>32</v>
      </c>
      <c r="E23" s="3">
        <v>1979</v>
      </c>
      <c r="F23" s="3" t="s">
        <v>8</v>
      </c>
      <c r="G23" s="3">
        <v>7</v>
      </c>
      <c r="H23" s="1" t="s">
        <v>33</v>
      </c>
      <c r="I23" s="7">
        <v>0.13095057870370372</v>
      </c>
      <c r="J23" s="38">
        <f>SUM(laps_times[[#This Row],[1]:[6]])</f>
        <v>1.1677430555555557E-2</v>
      </c>
      <c r="K23" s="39">
        <f>SUM(laps_times[[#This Row],[7]:[12]])</f>
        <v>1.1598032407407408E-2</v>
      </c>
      <c r="L23" s="39">
        <f>SUM(laps_times[[#This Row],[13]:[18]])</f>
        <v>1.1774884259259261E-2</v>
      </c>
      <c r="M23" s="39">
        <f>SUM(laps_times[[#This Row],[19]:[24]])</f>
        <v>1.1875810185185185E-2</v>
      </c>
      <c r="N23" s="39">
        <f>SUM(laps_times[[#This Row],[25]:[30]])</f>
        <v>1.1977314814814816E-2</v>
      </c>
      <c r="O23" s="39">
        <f>SUM(laps_times[[#This Row],[31]:[36]])</f>
        <v>1.186550925925926E-2</v>
      </c>
      <c r="P23" s="39">
        <f>SUM(laps_times[[#This Row],[37]:[42]])</f>
        <v>1.250497685185185E-2</v>
      </c>
      <c r="Q23" s="39">
        <f>SUM(laps_times[[#This Row],[43]:[48]])</f>
        <v>1.3182523148148148E-2</v>
      </c>
      <c r="R23" s="39">
        <f>SUM(laps_times[[#This Row],[49]:[54]])</f>
        <v>1.3847106481481483E-2</v>
      </c>
      <c r="S23" s="39">
        <f>SUM(laps_times[[#This Row],[55]:[60]])</f>
        <v>1.3929513888888891E-2</v>
      </c>
      <c r="T23" s="40">
        <f>SUM(laps_times[[#This Row],[61]:[63]])</f>
        <v>6.717824074074074E-3</v>
      </c>
      <c r="U23" s="58">
        <f>IF(km4_splits_ranks[[#This Row],[0 - 4 ]]="DNF","DNF",RANK(km4_splits_ranks[[#This Row],[0 - 4 ]],km4_splits_ranks[0 - 4 ],1))</f>
        <v>11</v>
      </c>
      <c r="V23" s="59">
        <f>IF(km4_splits_ranks[[#This Row],[4 - 8 ]]="DNF","DNF",RANK(km4_splits_ranks[[#This Row],[4 - 8 ]],km4_splits_ranks[4 - 8 ],1))</f>
        <v>18</v>
      </c>
      <c r="W23" s="59">
        <f>IF(km4_splits_ranks[[#This Row],[8 - 12 ]]="DNF","DNF",RANK(km4_splits_ranks[[#This Row],[8 - 12 ]],km4_splits_ranks[8 - 12 ],1))</f>
        <v>20</v>
      </c>
      <c r="X23" s="59">
        <f>IF(km4_splits_ranks[[#This Row],[12 - 16 ]]="DNF","DNF",RANK(km4_splits_ranks[[#This Row],[12 - 16 ]],km4_splits_ranks[12 - 16 ],1))</f>
        <v>15</v>
      </c>
      <c r="Y23" s="59">
        <f>IF(km4_splits_ranks[[#This Row],[16 -20 ]]="DNF","DNF",RANK(km4_splits_ranks[[#This Row],[16 -20 ]],km4_splits_ranks[16 -20 ],1))</f>
        <v>16</v>
      </c>
      <c r="Z23" s="59">
        <f>IF(km4_splits_ranks[[#This Row],[20 - 24 ]]="DNF","DNF",RANK(km4_splits_ranks[[#This Row],[20 - 24 ]],km4_splits_ranks[20 - 24 ],1))</f>
        <v>17</v>
      </c>
      <c r="AA23" s="59">
        <f>IF(km4_splits_ranks[[#This Row],[24 - 28 ]]="DNF","DNF",RANK(km4_splits_ranks[[#This Row],[24 - 28 ]],km4_splits_ranks[24 - 28 ],1))</f>
        <v>19</v>
      </c>
      <c r="AB23" s="59">
        <f>IF(km4_splits_ranks[[#This Row],[28 - 32 ]]="DNF","DNF",RANK(km4_splits_ranks[[#This Row],[28 - 32 ]],km4_splits_ranks[28 - 32 ],1))</f>
        <v>22</v>
      </c>
      <c r="AC23" s="59">
        <f>IF(km4_splits_ranks[[#This Row],[32 - 36 ]]="DNF","DNF",RANK(km4_splits_ranks[[#This Row],[32 - 36 ]],km4_splits_ranks[32 - 36 ],1))</f>
        <v>27</v>
      </c>
      <c r="AD23" s="59">
        <f>IF(km4_splits_ranks[[#This Row],[36 - 40 ]]="DNF","DNF",RANK(km4_splits_ranks[[#This Row],[36 - 40 ]],km4_splits_ranks[36 - 40 ],1))</f>
        <v>26</v>
      </c>
      <c r="AE23" s="60">
        <f>IF(km4_splits_ranks[[#This Row],[40 - 42 ]]="DNF","DNF",RANK(km4_splits_ranks[[#This Row],[40 - 42 ]],km4_splits_ranks[40 - 42 ],1))</f>
        <v>24</v>
      </c>
      <c r="AF23" s="28">
        <f>km4_splits_ranks[[#This Row],[0 - 4 ]]</f>
        <v>1.1677430555555557E-2</v>
      </c>
      <c r="AG23" s="24">
        <f>IF(km4_splits_ranks[[#This Row],[4 - 8 ]]="DNF","DNF",km4_splits_ranks[[#This Row],[4 km]]+km4_splits_ranks[[#This Row],[4 - 8 ]])</f>
        <v>2.3275462962962963E-2</v>
      </c>
      <c r="AH23" s="24">
        <f>IF(km4_splits_ranks[[#This Row],[8 - 12 ]]="DNF","DNF",km4_splits_ranks[[#This Row],[8 km]]+km4_splits_ranks[[#This Row],[8 - 12 ]])</f>
        <v>3.5050347222222222E-2</v>
      </c>
      <c r="AI23" s="24">
        <f>IF(km4_splits_ranks[[#This Row],[12 - 16 ]]="DNF","DNF",km4_splits_ranks[[#This Row],[12 km]]+km4_splits_ranks[[#This Row],[12 - 16 ]])</f>
        <v>4.6926157407407409E-2</v>
      </c>
      <c r="AJ23" s="24">
        <f>IF(km4_splits_ranks[[#This Row],[16 -20 ]]="DNF","DNF",km4_splits_ranks[[#This Row],[16 km]]+km4_splits_ranks[[#This Row],[16 -20 ]])</f>
        <v>5.8903472222222225E-2</v>
      </c>
      <c r="AK23" s="24">
        <f>IF(km4_splits_ranks[[#This Row],[20 - 24 ]]="DNF","DNF",km4_splits_ranks[[#This Row],[20 km]]+km4_splits_ranks[[#This Row],[20 - 24 ]])</f>
        <v>7.0768981481481488E-2</v>
      </c>
      <c r="AL23" s="24">
        <f>IF(km4_splits_ranks[[#This Row],[24 - 28 ]]="DNF","DNF",km4_splits_ranks[[#This Row],[24 km]]+km4_splits_ranks[[#This Row],[24 - 28 ]])</f>
        <v>8.3273958333333342E-2</v>
      </c>
      <c r="AM23" s="24">
        <f>IF(km4_splits_ranks[[#This Row],[28 - 32 ]]="DNF","DNF",km4_splits_ranks[[#This Row],[28 km]]+km4_splits_ranks[[#This Row],[28 - 32 ]])</f>
        <v>9.645648148148149E-2</v>
      </c>
      <c r="AN23" s="24">
        <f>IF(km4_splits_ranks[[#This Row],[32 - 36 ]]="DNF","DNF",km4_splits_ranks[[#This Row],[32 km]]+km4_splits_ranks[[#This Row],[32 - 36 ]])</f>
        <v>0.11030358796296297</v>
      </c>
      <c r="AO23" s="24">
        <f>IF(km4_splits_ranks[[#This Row],[36 - 40 ]]="DNF","DNF",km4_splits_ranks[[#This Row],[36 km]]+km4_splits_ranks[[#This Row],[36 - 40 ]])</f>
        <v>0.12423310185185185</v>
      </c>
      <c r="AP23" s="29">
        <f>IF(km4_splits_ranks[[#This Row],[40 - 42 ]]="DNF","DNF",km4_splits_ranks[[#This Row],[40 km]]+km4_splits_ranks[[#This Row],[40 - 42 ]])</f>
        <v>0.13095092592592592</v>
      </c>
      <c r="AQ23" s="64">
        <f>IF(km4_splits_ranks[[#This Row],[4 km]]="DNF","DNF",RANK(km4_splits_ranks[[#This Row],[4 km]],km4_splits_ranks[4 km],1))</f>
        <v>11</v>
      </c>
      <c r="AR23" s="65">
        <f>IF(km4_splits_ranks[[#This Row],[8 km]]="DNF","DNF",RANK(km4_splits_ranks[[#This Row],[8 km]],km4_splits_ranks[8 km],1))</f>
        <v>14</v>
      </c>
      <c r="AS23" s="65">
        <f>IF(km4_splits_ranks[[#This Row],[12 km]]="DNF","DNF",RANK(km4_splits_ranks[[#This Row],[12 km]],km4_splits_ranks[12 km],1))</f>
        <v>18</v>
      </c>
      <c r="AT23" s="65">
        <f>IF(km4_splits_ranks[[#This Row],[16 km]]="DNF","DNF",RANK(km4_splits_ranks[[#This Row],[16 km]],km4_splits_ranks[16 km],1))</f>
        <v>16</v>
      </c>
      <c r="AU23" s="65">
        <f>IF(km4_splits_ranks[[#This Row],[20 km]]="DNF","DNF",RANK(km4_splits_ranks[[#This Row],[20 km]],km4_splits_ranks[20 km],1))</f>
        <v>17</v>
      </c>
      <c r="AV23" s="65">
        <f>IF(km4_splits_ranks[[#This Row],[24 km]]="DNF","DNF",RANK(km4_splits_ranks[[#This Row],[24 km]],km4_splits_ranks[24 km],1))</f>
        <v>16</v>
      </c>
      <c r="AW23" s="65">
        <f>IF(km4_splits_ranks[[#This Row],[28 km]]="DNF","DNF",RANK(km4_splits_ranks[[#This Row],[28 km]],km4_splits_ranks[28 km],1))</f>
        <v>17</v>
      </c>
      <c r="AX23" s="65">
        <f>IF(km4_splits_ranks[[#This Row],[32 km]]="DNF","DNF",RANK(km4_splits_ranks[[#This Row],[32 km]],km4_splits_ranks[32 km],1))</f>
        <v>18</v>
      </c>
      <c r="AY23" s="65">
        <f>IF(km4_splits_ranks[[#This Row],[36 km]]="DNF","DNF",RANK(km4_splits_ranks[[#This Row],[36 km]],km4_splits_ranks[36 km],1))</f>
        <v>19</v>
      </c>
      <c r="AZ23" s="65">
        <f>IF(km4_splits_ranks[[#This Row],[40 km]]="DNF","DNF",RANK(km4_splits_ranks[[#This Row],[40 km]],km4_splits_ranks[40 km],1))</f>
        <v>19</v>
      </c>
      <c r="BA23" s="65">
        <f>IF(km4_splits_ranks[[#This Row],[42 km]]="DNF","DNF",RANK(km4_splits_ranks[[#This Row],[42 km]],km4_splits_ranks[42 km],1))</f>
        <v>18</v>
      </c>
    </row>
    <row r="24" spans="2:53" x14ac:dyDescent="0.2">
      <c r="B24" s="5">
        <v>19</v>
      </c>
      <c r="C24" s="1">
        <v>41</v>
      </c>
      <c r="D24" s="1" t="s">
        <v>34</v>
      </c>
      <c r="E24" s="3">
        <v>1984</v>
      </c>
      <c r="F24" s="3" t="s">
        <v>8</v>
      </c>
      <c r="G24" s="3">
        <v>8</v>
      </c>
      <c r="I24" s="7">
        <v>0.13139131944444446</v>
      </c>
      <c r="J24" s="38">
        <f>SUM(laps_times[[#This Row],[1]:[6]])</f>
        <v>1.2227546296296295E-2</v>
      </c>
      <c r="K24" s="39">
        <f>SUM(laps_times[[#This Row],[7]:[12]])</f>
        <v>1.2159490740740742E-2</v>
      </c>
      <c r="L24" s="39">
        <f>SUM(laps_times[[#This Row],[13]:[18]])</f>
        <v>1.2242592592592591E-2</v>
      </c>
      <c r="M24" s="39">
        <f>SUM(laps_times[[#This Row],[19]:[24]])</f>
        <v>1.2146759259259258E-2</v>
      </c>
      <c r="N24" s="39">
        <f>SUM(laps_times[[#This Row],[25]:[30]])</f>
        <v>1.2278935185185186E-2</v>
      </c>
      <c r="O24" s="39">
        <f>SUM(laps_times[[#This Row],[31]:[36]])</f>
        <v>1.2361574074074075E-2</v>
      </c>
      <c r="P24" s="39">
        <f>SUM(laps_times[[#This Row],[37]:[42]])</f>
        <v>1.2401851851851851E-2</v>
      </c>
      <c r="Q24" s="39">
        <f>SUM(laps_times[[#This Row],[43]:[48]])</f>
        <v>1.2738541666666669E-2</v>
      </c>
      <c r="R24" s="39">
        <f>SUM(laps_times[[#This Row],[49]:[54]])</f>
        <v>1.3237037037037037E-2</v>
      </c>
      <c r="S24" s="39">
        <f>SUM(laps_times[[#This Row],[55]:[60]])</f>
        <v>1.3152083333333333E-2</v>
      </c>
      <c r="T24" s="40">
        <f>SUM(laps_times[[#This Row],[61]:[63]])</f>
        <v>6.4449074074074061E-3</v>
      </c>
      <c r="U24" s="58">
        <f>IF(km4_splits_ranks[[#This Row],[0 - 4 ]]="DNF","DNF",RANK(km4_splits_ranks[[#This Row],[0 - 4 ]],km4_splits_ranks[0 - 4 ],1))</f>
        <v>23</v>
      </c>
      <c r="V24" s="59">
        <f>IF(km4_splits_ranks[[#This Row],[4 - 8 ]]="DNF","DNF",RANK(km4_splits_ranks[[#This Row],[4 - 8 ]],km4_splits_ranks[4 - 8 ],1))</f>
        <v>24</v>
      </c>
      <c r="W24" s="59">
        <f>IF(km4_splits_ranks[[#This Row],[8 - 12 ]]="DNF","DNF",RANK(km4_splits_ranks[[#This Row],[8 - 12 ]],km4_splits_ranks[8 - 12 ],1))</f>
        <v>24</v>
      </c>
      <c r="X24" s="59">
        <f>IF(km4_splits_ranks[[#This Row],[12 - 16 ]]="DNF","DNF",RANK(km4_splits_ranks[[#This Row],[12 - 16 ]],km4_splits_ranks[12 - 16 ],1))</f>
        <v>21</v>
      </c>
      <c r="Y24" s="59">
        <f>IF(km4_splits_ranks[[#This Row],[16 -20 ]]="DNF","DNF",RANK(km4_splits_ranks[[#This Row],[16 -20 ]],km4_splits_ranks[16 -20 ],1))</f>
        <v>21</v>
      </c>
      <c r="Z24" s="59">
        <f>IF(km4_splits_ranks[[#This Row],[20 - 24 ]]="DNF","DNF",RANK(km4_splits_ranks[[#This Row],[20 - 24 ]],km4_splits_ranks[20 - 24 ],1))</f>
        <v>20</v>
      </c>
      <c r="AA24" s="59">
        <f>IF(km4_splits_ranks[[#This Row],[24 - 28 ]]="DNF","DNF",RANK(km4_splits_ranks[[#This Row],[24 - 28 ]],km4_splits_ranks[24 - 28 ],1))</f>
        <v>17</v>
      </c>
      <c r="AB24" s="59">
        <f>IF(km4_splits_ranks[[#This Row],[28 - 32 ]]="DNF","DNF",RANK(km4_splits_ranks[[#This Row],[28 - 32 ]],km4_splits_ranks[28 - 32 ],1))</f>
        <v>16</v>
      </c>
      <c r="AC24" s="59">
        <f>IF(km4_splits_ranks[[#This Row],[32 - 36 ]]="DNF","DNF",RANK(km4_splits_ranks[[#This Row],[32 - 36 ]],km4_splits_ranks[32 - 36 ],1))</f>
        <v>19</v>
      </c>
      <c r="AD24" s="59">
        <f>IF(km4_splits_ranks[[#This Row],[36 - 40 ]]="DNF","DNF",RANK(km4_splits_ranks[[#This Row],[36 - 40 ]],km4_splits_ranks[36 - 40 ],1))</f>
        <v>17</v>
      </c>
      <c r="AE24" s="60">
        <f>IF(km4_splits_ranks[[#This Row],[40 - 42 ]]="DNF","DNF",RANK(km4_splits_ranks[[#This Row],[40 - 42 ]],km4_splits_ranks[40 - 42 ],1))</f>
        <v>15</v>
      </c>
      <c r="AF24" s="28">
        <f>km4_splits_ranks[[#This Row],[0 - 4 ]]</f>
        <v>1.2227546296296295E-2</v>
      </c>
      <c r="AG24" s="24">
        <f>IF(km4_splits_ranks[[#This Row],[4 - 8 ]]="DNF","DNF",km4_splits_ranks[[#This Row],[4 km]]+km4_splits_ranks[[#This Row],[4 - 8 ]])</f>
        <v>2.4387037037037037E-2</v>
      </c>
      <c r="AH24" s="24">
        <f>IF(km4_splits_ranks[[#This Row],[8 - 12 ]]="DNF","DNF",km4_splits_ranks[[#This Row],[8 km]]+km4_splits_ranks[[#This Row],[8 - 12 ]])</f>
        <v>3.662962962962963E-2</v>
      </c>
      <c r="AI24" s="24">
        <f>IF(km4_splits_ranks[[#This Row],[12 - 16 ]]="DNF","DNF",km4_splits_ranks[[#This Row],[12 km]]+km4_splits_ranks[[#This Row],[12 - 16 ]])</f>
        <v>4.877638888888889E-2</v>
      </c>
      <c r="AJ24" s="24">
        <f>IF(km4_splits_ranks[[#This Row],[16 -20 ]]="DNF","DNF",km4_splits_ranks[[#This Row],[16 km]]+km4_splits_ranks[[#This Row],[16 -20 ]])</f>
        <v>6.1055324074074074E-2</v>
      </c>
      <c r="AK24" s="24">
        <f>IF(km4_splits_ranks[[#This Row],[20 - 24 ]]="DNF","DNF",km4_splits_ranks[[#This Row],[20 km]]+km4_splits_ranks[[#This Row],[20 - 24 ]])</f>
        <v>7.3416898148148155E-2</v>
      </c>
      <c r="AL24" s="24">
        <f>IF(km4_splits_ranks[[#This Row],[24 - 28 ]]="DNF","DNF",km4_splits_ranks[[#This Row],[24 km]]+km4_splits_ranks[[#This Row],[24 - 28 ]])</f>
        <v>8.5818749999999999E-2</v>
      </c>
      <c r="AM24" s="24">
        <f>IF(km4_splits_ranks[[#This Row],[28 - 32 ]]="DNF","DNF",km4_splits_ranks[[#This Row],[28 km]]+km4_splits_ranks[[#This Row],[28 - 32 ]])</f>
        <v>9.8557291666666672E-2</v>
      </c>
      <c r="AN24" s="24">
        <f>IF(km4_splits_ranks[[#This Row],[32 - 36 ]]="DNF","DNF",km4_splits_ranks[[#This Row],[32 km]]+km4_splits_ranks[[#This Row],[32 - 36 ]])</f>
        <v>0.1117943287037037</v>
      </c>
      <c r="AO24" s="24">
        <f>IF(km4_splits_ranks[[#This Row],[36 - 40 ]]="DNF","DNF",km4_splits_ranks[[#This Row],[36 km]]+km4_splits_ranks[[#This Row],[36 - 40 ]])</f>
        <v>0.12494641203703703</v>
      </c>
      <c r="AP24" s="29">
        <f>IF(km4_splits_ranks[[#This Row],[40 - 42 ]]="DNF","DNF",km4_splits_ranks[[#This Row],[40 km]]+km4_splits_ranks[[#This Row],[40 - 42 ]])</f>
        <v>0.13139131944444443</v>
      </c>
      <c r="AQ24" s="64">
        <f>IF(km4_splits_ranks[[#This Row],[4 km]]="DNF","DNF",RANK(km4_splits_ranks[[#This Row],[4 km]],km4_splits_ranks[4 km],1))</f>
        <v>23</v>
      </c>
      <c r="AR24" s="65">
        <f>IF(km4_splits_ranks[[#This Row],[8 km]]="DNF","DNF",RANK(km4_splits_ranks[[#This Row],[8 km]],km4_splits_ranks[8 km],1))</f>
        <v>24</v>
      </c>
      <c r="AS24" s="65">
        <f>IF(km4_splits_ranks[[#This Row],[12 km]]="DNF","DNF",RANK(km4_splits_ranks[[#This Row],[12 km]],km4_splits_ranks[12 km],1))</f>
        <v>24</v>
      </c>
      <c r="AT24" s="65">
        <f>IF(km4_splits_ranks[[#This Row],[16 km]]="DNF","DNF",RANK(km4_splits_ranks[[#This Row],[16 km]],km4_splits_ranks[16 km],1))</f>
        <v>22</v>
      </c>
      <c r="AU24" s="65">
        <f>IF(km4_splits_ranks[[#This Row],[20 km]]="DNF","DNF",RANK(km4_splits_ranks[[#This Row],[20 km]],km4_splits_ranks[20 km],1))</f>
        <v>22</v>
      </c>
      <c r="AV24" s="65">
        <f>IF(km4_splits_ranks[[#This Row],[24 km]]="DNF","DNF",RANK(km4_splits_ranks[[#This Row],[24 km]],km4_splits_ranks[24 km],1))</f>
        <v>22</v>
      </c>
      <c r="AW24" s="65">
        <f>IF(km4_splits_ranks[[#This Row],[28 km]]="DNF","DNF",RANK(km4_splits_ranks[[#This Row],[28 km]],km4_splits_ranks[28 km],1))</f>
        <v>21</v>
      </c>
      <c r="AX24" s="65">
        <f>IF(km4_splits_ranks[[#This Row],[32 km]]="DNF","DNF",RANK(km4_splits_ranks[[#This Row],[32 km]],km4_splits_ranks[32 km],1))</f>
        <v>20</v>
      </c>
      <c r="AY24" s="65">
        <f>IF(km4_splits_ranks[[#This Row],[36 km]]="DNF","DNF",RANK(km4_splits_ranks[[#This Row],[36 km]],km4_splits_ranks[36 km],1))</f>
        <v>20</v>
      </c>
      <c r="AZ24" s="65">
        <f>IF(km4_splits_ranks[[#This Row],[40 km]]="DNF","DNF",RANK(km4_splits_ranks[[#This Row],[40 km]],km4_splits_ranks[40 km],1))</f>
        <v>20</v>
      </c>
      <c r="BA24" s="65">
        <f>IF(km4_splits_ranks[[#This Row],[42 km]]="DNF","DNF",RANK(km4_splits_ranks[[#This Row],[42 km]],km4_splits_ranks[42 km],1))</f>
        <v>19</v>
      </c>
    </row>
    <row r="25" spans="2:53" x14ac:dyDescent="0.2">
      <c r="B25" s="5">
        <v>20</v>
      </c>
      <c r="C25" s="1">
        <v>30</v>
      </c>
      <c r="D25" s="1" t="s">
        <v>35</v>
      </c>
      <c r="E25" s="3">
        <v>1989</v>
      </c>
      <c r="F25" s="3" t="s">
        <v>8</v>
      </c>
      <c r="G25" s="3">
        <v>9</v>
      </c>
      <c r="H25" s="1" t="s">
        <v>36</v>
      </c>
      <c r="I25" s="7">
        <v>0.13189375</v>
      </c>
      <c r="J25" s="38">
        <f>SUM(laps_times[[#This Row],[1]:[6]])</f>
        <v>1.0914699074074073E-2</v>
      </c>
      <c r="K25" s="39">
        <f>SUM(laps_times[[#This Row],[7]:[12]])</f>
        <v>1.0719560185185184E-2</v>
      </c>
      <c r="L25" s="39">
        <f>SUM(laps_times[[#This Row],[13]:[18]])</f>
        <v>1.0894212962962963E-2</v>
      </c>
      <c r="M25" s="39">
        <f>SUM(laps_times[[#This Row],[19]:[24]])</f>
        <v>1.1017013888888889E-2</v>
      </c>
      <c r="N25" s="39">
        <f>SUM(laps_times[[#This Row],[25]:[30]])</f>
        <v>1.1518865740740741E-2</v>
      </c>
      <c r="O25" s="39">
        <f>SUM(laps_times[[#This Row],[31]:[36]])</f>
        <v>1.1642824074074075E-2</v>
      </c>
      <c r="P25" s="39">
        <f>SUM(laps_times[[#This Row],[37]:[42]])</f>
        <v>1.2084259259259258E-2</v>
      </c>
      <c r="Q25" s="39">
        <f>SUM(laps_times[[#This Row],[43]:[48]])</f>
        <v>1.4438078703703706E-2</v>
      </c>
      <c r="R25" s="39">
        <f>SUM(laps_times[[#This Row],[49]:[54]])</f>
        <v>1.4799421296296297E-2</v>
      </c>
      <c r="S25" s="39">
        <f>SUM(laps_times[[#This Row],[55]:[60]])</f>
        <v>1.5844907407407408E-2</v>
      </c>
      <c r="T25" s="40">
        <f>SUM(laps_times[[#This Row],[61]:[63]])</f>
        <v>8.0204861111111102E-3</v>
      </c>
      <c r="U25" s="58">
        <f>IF(km4_splits_ranks[[#This Row],[0 - 4 ]]="DNF","DNF",RANK(km4_splits_ranks[[#This Row],[0 - 4 ]],km4_splits_ranks[0 - 4 ],1))</f>
        <v>7</v>
      </c>
      <c r="V25" s="59">
        <f>IF(km4_splits_ranks[[#This Row],[4 - 8 ]]="DNF","DNF",RANK(km4_splits_ranks[[#This Row],[4 - 8 ]],km4_splits_ranks[4 - 8 ],1))</f>
        <v>6</v>
      </c>
      <c r="W25" s="59">
        <f>IF(km4_splits_ranks[[#This Row],[8 - 12 ]]="DNF","DNF",RANK(km4_splits_ranks[[#This Row],[8 - 12 ]],km4_splits_ranks[8 - 12 ],1))</f>
        <v>6</v>
      </c>
      <c r="X25" s="59">
        <f>IF(km4_splits_ranks[[#This Row],[12 - 16 ]]="DNF","DNF",RANK(km4_splits_ranks[[#This Row],[12 - 16 ]],km4_splits_ranks[12 - 16 ],1))</f>
        <v>6</v>
      </c>
      <c r="Y25" s="59">
        <f>IF(km4_splits_ranks[[#This Row],[16 -20 ]]="DNF","DNF",RANK(km4_splits_ranks[[#This Row],[16 -20 ]],km4_splits_ranks[16 -20 ],1))</f>
        <v>14</v>
      </c>
      <c r="Z25" s="59">
        <f>IF(km4_splits_ranks[[#This Row],[20 - 24 ]]="DNF","DNF",RANK(km4_splits_ranks[[#This Row],[20 - 24 ]],km4_splits_ranks[20 - 24 ],1))</f>
        <v>13</v>
      </c>
      <c r="AA25" s="59">
        <f>IF(km4_splits_ranks[[#This Row],[24 - 28 ]]="DNF","DNF",RANK(km4_splits_ranks[[#This Row],[24 - 28 ]],km4_splits_ranks[24 - 28 ],1))</f>
        <v>14</v>
      </c>
      <c r="AB25" s="59">
        <f>IF(km4_splits_ranks[[#This Row],[28 - 32 ]]="DNF","DNF",RANK(km4_splits_ranks[[#This Row],[28 - 32 ]],km4_splits_ranks[28 - 32 ],1))</f>
        <v>44</v>
      </c>
      <c r="AC25" s="59">
        <f>IF(km4_splits_ranks[[#This Row],[32 - 36 ]]="DNF","DNF",RANK(km4_splits_ranks[[#This Row],[32 - 36 ]],km4_splits_ranks[32 - 36 ],1))</f>
        <v>44</v>
      </c>
      <c r="AD25" s="59">
        <f>IF(km4_splits_ranks[[#This Row],[36 - 40 ]]="DNF","DNF",RANK(km4_splits_ranks[[#This Row],[36 - 40 ]],km4_splits_ranks[36 - 40 ],1))</f>
        <v>50</v>
      </c>
      <c r="AE25" s="60">
        <f>IF(km4_splits_ranks[[#This Row],[40 - 42 ]]="DNF","DNF",RANK(km4_splits_ranks[[#This Row],[40 - 42 ]],km4_splits_ranks[40 - 42 ],1))</f>
        <v>59</v>
      </c>
      <c r="AF25" s="28">
        <f>km4_splits_ranks[[#This Row],[0 - 4 ]]</f>
        <v>1.0914699074074073E-2</v>
      </c>
      <c r="AG25" s="24">
        <f>IF(km4_splits_ranks[[#This Row],[4 - 8 ]]="DNF","DNF",km4_splits_ranks[[#This Row],[4 km]]+km4_splits_ranks[[#This Row],[4 - 8 ]])</f>
        <v>2.1634259259259256E-2</v>
      </c>
      <c r="AH25" s="24">
        <f>IF(km4_splits_ranks[[#This Row],[8 - 12 ]]="DNF","DNF",km4_splits_ranks[[#This Row],[8 km]]+km4_splits_ranks[[#This Row],[8 - 12 ]])</f>
        <v>3.2528472222222216E-2</v>
      </c>
      <c r="AI25" s="24">
        <f>IF(km4_splits_ranks[[#This Row],[12 - 16 ]]="DNF","DNF",km4_splits_ranks[[#This Row],[12 km]]+km4_splits_ranks[[#This Row],[12 - 16 ]])</f>
        <v>4.3545486111111101E-2</v>
      </c>
      <c r="AJ25" s="24">
        <f>IF(km4_splits_ranks[[#This Row],[16 -20 ]]="DNF","DNF",km4_splits_ranks[[#This Row],[16 km]]+km4_splits_ranks[[#This Row],[16 -20 ]])</f>
        <v>5.5064351851851844E-2</v>
      </c>
      <c r="AK25" s="24">
        <f>IF(km4_splits_ranks[[#This Row],[20 - 24 ]]="DNF","DNF",km4_splits_ranks[[#This Row],[20 km]]+km4_splits_ranks[[#This Row],[20 - 24 ]])</f>
        <v>6.6707175925925913E-2</v>
      </c>
      <c r="AL25" s="24">
        <f>IF(km4_splits_ranks[[#This Row],[24 - 28 ]]="DNF","DNF",km4_splits_ranks[[#This Row],[24 km]]+km4_splits_ranks[[#This Row],[24 - 28 ]])</f>
        <v>7.8791435185185166E-2</v>
      </c>
      <c r="AM25" s="24">
        <f>IF(km4_splits_ranks[[#This Row],[28 - 32 ]]="DNF","DNF",km4_splits_ranks[[#This Row],[28 km]]+km4_splits_ranks[[#This Row],[28 - 32 ]])</f>
        <v>9.3229513888888865E-2</v>
      </c>
      <c r="AN25" s="24">
        <f>IF(km4_splits_ranks[[#This Row],[32 - 36 ]]="DNF","DNF",km4_splits_ranks[[#This Row],[32 km]]+km4_splits_ranks[[#This Row],[32 - 36 ]])</f>
        <v>0.10802893518518517</v>
      </c>
      <c r="AO25" s="24">
        <f>IF(km4_splits_ranks[[#This Row],[36 - 40 ]]="DNF","DNF",km4_splits_ranks[[#This Row],[36 km]]+km4_splits_ranks[[#This Row],[36 - 40 ]])</f>
        <v>0.12387384259259257</v>
      </c>
      <c r="AP25" s="29">
        <f>IF(km4_splits_ranks[[#This Row],[40 - 42 ]]="DNF","DNF",km4_splits_ranks[[#This Row],[40 km]]+km4_splits_ranks[[#This Row],[40 - 42 ]])</f>
        <v>0.13189432870370368</v>
      </c>
      <c r="AQ25" s="64">
        <f>IF(km4_splits_ranks[[#This Row],[4 km]]="DNF","DNF",RANK(km4_splits_ranks[[#This Row],[4 km]],km4_splits_ranks[4 km],1))</f>
        <v>7</v>
      </c>
      <c r="AR25" s="65">
        <f>IF(km4_splits_ranks[[#This Row],[8 km]]="DNF","DNF",RANK(km4_splits_ranks[[#This Row],[8 km]],km4_splits_ranks[8 km],1))</f>
        <v>7</v>
      </c>
      <c r="AS25" s="65">
        <f>IF(km4_splits_ranks[[#This Row],[12 km]]="DNF","DNF",RANK(km4_splits_ranks[[#This Row],[12 km]],km4_splits_ranks[12 km],1))</f>
        <v>6</v>
      </c>
      <c r="AT25" s="65">
        <f>IF(km4_splits_ranks[[#This Row],[16 km]]="DNF","DNF",RANK(km4_splits_ranks[[#This Row],[16 km]],km4_splits_ranks[16 km],1))</f>
        <v>6</v>
      </c>
      <c r="AU25" s="65">
        <f>IF(km4_splits_ranks[[#This Row],[20 km]]="DNF","DNF",RANK(km4_splits_ranks[[#This Row],[20 km]],km4_splits_ranks[20 km],1))</f>
        <v>6</v>
      </c>
      <c r="AV25" s="65">
        <f>IF(km4_splits_ranks[[#This Row],[24 km]]="DNF","DNF",RANK(km4_splits_ranks[[#This Row],[24 km]],km4_splits_ranks[24 km],1))</f>
        <v>6</v>
      </c>
      <c r="AW25" s="65">
        <f>IF(km4_splits_ranks[[#This Row],[28 km]]="DNF","DNF",RANK(km4_splits_ranks[[#This Row],[28 km]],km4_splits_ranks[28 km],1))</f>
        <v>6</v>
      </c>
      <c r="AX25" s="65">
        <f>IF(km4_splits_ranks[[#This Row],[32 km]]="DNF","DNF",RANK(km4_splits_ranks[[#This Row],[32 km]],km4_splits_ranks[32 km],1))</f>
        <v>13</v>
      </c>
      <c r="AY25" s="65">
        <f>IF(km4_splits_ranks[[#This Row],[36 km]]="DNF","DNF",RANK(km4_splits_ranks[[#This Row],[36 km]],km4_splits_ranks[36 km],1))</f>
        <v>15</v>
      </c>
      <c r="AZ25" s="65">
        <f>IF(km4_splits_ranks[[#This Row],[40 km]]="DNF","DNF",RANK(km4_splits_ranks[[#This Row],[40 km]],km4_splits_ranks[40 km],1))</f>
        <v>17</v>
      </c>
      <c r="BA25" s="65">
        <f>IF(km4_splits_ranks[[#This Row],[42 km]]="DNF","DNF",RANK(km4_splits_ranks[[#This Row],[42 km]],km4_splits_ranks[42 km],1))</f>
        <v>20</v>
      </c>
    </row>
    <row r="26" spans="2:53" x14ac:dyDescent="0.2">
      <c r="B26" s="5">
        <v>21</v>
      </c>
      <c r="C26" s="1">
        <v>128</v>
      </c>
      <c r="D26" s="1" t="s">
        <v>37</v>
      </c>
      <c r="E26" s="3">
        <v>1959</v>
      </c>
      <c r="F26" s="3" t="s">
        <v>38</v>
      </c>
      <c r="G26" s="3">
        <v>1</v>
      </c>
      <c r="H26" s="1" t="s">
        <v>39</v>
      </c>
      <c r="I26" s="7">
        <v>0.13335752314814817</v>
      </c>
      <c r="J26" s="38">
        <f>SUM(laps_times[[#This Row],[1]:[6]])</f>
        <v>1.2284375E-2</v>
      </c>
      <c r="K26" s="39">
        <f>SUM(laps_times[[#This Row],[7]:[12]])</f>
        <v>1.2318055555555556E-2</v>
      </c>
      <c r="L26" s="39">
        <f>SUM(laps_times[[#This Row],[13]:[18]])</f>
        <v>1.2173495370370369E-2</v>
      </c>
      <c r="M26" s="39">
        <f>SUM(laps_times[[#This Row],[19]:[24]])</f>
        <v>1.2354398148148149E-2</v>
      </c>
      <c r="N26" s="39">
        <f>SUM(laps_times[[#This Row],[25]:[30]])</f>
        <v>1.2635763888888887E-2</v>
      </c>
      <c r="O26" s="39">
        <f>SUM(laps_times[[#This Row],[31]:[36]])</f>
        <v>1.2874652777777778E-2</v>
      </c>
      <c r="P26" s="39">
        <f>SUM(laps_times[[#This Row],[37]:[42]])</f>
        <v>1.403900462962963E-2</v>
      </c>
      <c r="Q26" s="39">
        <f>SUM(laps_times[[#This Row],[43]:[48]])</f>
        <v>1.285497685185185E-2</v>
      </c>
      <c r="R26" s="39">
        <f>SUM(laps_times[[#This Row],[49]:[54]])</f>
        <v>1.2479976851851853E-2</v>
      </c>
      <c r="S26" s="39">
        <f>SUM(laps_times[[#This Row],[55]:[60]])</f>
        <v>1.2256481481481481E-2</v>
      </c>
      <c r="T26" s="40">
        <f>SUM(laps_times[[#This Row],[61]:[63]])</f>
        <v>7.0865740740740733E-3</v>
      </c>
      <c r="U26" s="58">
        <f>IF(km4_splits_ranks[[#This Row],[0 - 4 ]]="DNF","DNF",RANK(km4_splits_ranks[[#This Row],[0 - 4 ]],km4_splits_ranks[0 - 4 ],1))</f>
        <v>25</v>
      </c>
      <c r="V26" s="59">
        <f>IF(km4_splits_ranks[[#This Row],[4 - 8 ]]="DNF","DNF",RANK(km4_splits_ranks[[#This Row],[4 - 8 ]],km4_splits_ranks[4 - 8 ],1))</f>
        <v>28</v>
      </c>
      <c r="W26" s="59">
        <f>IF(km4_splits_ranks[[#This Row],[8 - 12 ]]="DNF","DNF",RANK(km4_splits_ranks[[#This Row],[8 - 12 ]],km4_splits_ranks[8 - 12 ],1))</f>
        <v>22</v>
      </c>
      <c r="X26" s="59">
        <f>IF(km4_splits_ranks[[#This Row],[12 - 16 ]]="DNF","DNF",RANK(km4_splits_ranks[[#This Row],[12 - 16 ]],km4_splits_ranks[12 - 16 ],1))</f>
        <v>24</v>
      </c>
      <c r="Y26" s="59">
        <f>IF(km4_splits_ranks[[#This Row],[16 -20 ]]="DNF","DNF",RANK(km4_splits_ranks[[#This Row],[16 -20 ]],km4_splits_ranks[16 -20 ],1))</f>
        <v>29</v>
      </c>
      <c r="Z26" s="59">
        <f>IF(km4_splits_ranks[[#This Row],[20 - 24 ]]="DNF","DNF",RANK(km4_splits_ranks[[#This Row],[20 - 24 ]],km4_splits_ranks[20 - 24 ],1))</f>
        <v>28</v>
      </c>
      <c r="AA26" s="59">
        <f>IF(km4_splits_ranks[[#This Row],[24 - 28 ]]="DNF","DNF",RANK(km4_splits_ranks[[#This Row],[24 - 28 ]],km4_splits_ranks[24 - 28 ],1))</f>
        <v>43</v>
      </c>
      <c r="AB26" s="59">
        <f>IF(km4_splits_ranks[[#This Row],[28 - 32 ]]="DNF","DNF",RANK(km4_splits_ranks[[#This Row],[28 - 32 ]],km4_splits_ranks[28 - 32 ],1))</f>
        <v>19</v>
      </c>
      <c r="AC26" s="59">
        <f>IF(km4_splits_ranks[[#This Row],[32 - 36 ]]="DNF","DNF",RANK(km4_splits_ranks[[#This Row],[32 - 36 ]],km4_splits_ranks[32 - 36 ],1))</f>
        <v>12</v>
      </c>
      <c r="AD26" s="59">
        <f>IF(km4_splits_ranks[[#This Row],[36 - 40 ]]="DNF","DNF",RANK(km4_splits_ranks[[#This Row],[36 - 40 ]],km4_splits_ranks[36 - 40 ],1))</f>
        <v>7</v>
      </c>
      <c r="AE26" s="60">
        <f>IF(km4_splits_ranks[[#This Row],[40 - 42 ]]="DNF","DNF",RANK(km4_splits_ranks[[#This Row],[40 - 42 ]],km4_splits_ranks[40 - 42 ],1))</f>
        <v>34</v>
      </c>
      <c r="AF26" s="28">
        <f>km4_splits_ranks[[#This Row],[0 - 4 ]]</f>
        <v>1.2284375E-2</v>
      </c>
      <c r="AG26" s="24">
        <f>IF(km4_splits_ranks[[#This Row],[4 - 8 ]]="DNF","DNF",km4_splits_ranks[[#This Row],[4 km]]+km4_splits_ranks[[#This Row],[4 - 8 ]])</f>
        <v>2.4602430555555554E-2</v>
      </c>
      <c r="AH26" s="24">
        <f>IF(km4_splits_ranks[[#This Row],[8 - 12 ]]="DNF","DNF",km4_splits_ranks[[#This Row],[8 km]]+km4_splits_ranks[[#This Row],[8 - 12 ]])</f>
        <v>3.677592592592592E-2</v>
      </c>
      <c r="AI26" s="24">
        <f>IF(km4_splits_ranks[[#This Row],[12 - 16 ]]="DNF","DNF",km4_splits_ranks[[#This Row],[12 km]]+km4_splits_ranks[[#This Row],[12 - 16 ]])</f>
        <v>4.9130324074074069E-2</v>
      </c>
      <c r="AJ26" s="24">
        <f>IF(km4_splits_ranks[[#This Row],[16 -20 ]]="DNF","DNF",km4_splits_ranks[[#This Row],[16 km]]+km4_splits_ranks[[#This Row],[16 -20 ]])</f>
        <v>6.1766087962962957E-2</v>
      </c>
      <c r="AK26" s="24">
        <f>IF(km4_splits_ranks[[#This Row],[20 - 24 ]]="DNF","DNF",km4_splits_ranks[[#This Row],[20 km]]+km4_splits_ranks[[#This Row],[20 - 24 ]])</f>
        <v>7.464074074074073E-2</v>
      </c>
      <c r="AL26" s="24">
        <f>IF(km4_splits_ranks[[#This Row],[24 - 28 ]]="DNF","DNF",km4_splits_ranks[[#This Row],[24 km]]+km4_splits_ranks[[#This Row],[24 - 28 ]])</f>
        <v>8.8679745370370364E-2</v>
      </c>
      <c r="AM26" s="24">
        <f>IF(km4_splits_ranks[[#This Row],[28 - 32 ]]="DNF","DNF",km4_splits_ranks[[#This Row],[28 km]]+km4_splits_ranks[[#This Row],[28 - 32 ]])</f>
        <v>0.10153472222222221</v>
      </c>
      <c r="AN26" s="24">
        <f>IF(km4_splits_ranks[[#This Row],[32 - 36 ]]="DNF","DNF",km4_splits_ranks[[#This Row],[32 km]]+km4_splits_ranks[[#This Row],[32 - 36 ]])</f>
        <v>0.11401469907407406</v>
      </c>
      <c r="AO26" s="24">
        <f>IF(km4_splits_ranks[[#This Row],[36 - 40 ]]="DNF","DNF",km4_splits_ranks[[#This Row],[36 km]]+km4_splits_ranks[[#This Row],[36 - 40 ]])</f>
        <v>0.12627118055555556</v>
      </c>
      <c r="AP26" s="29">
        <f>IF(km4_splits_ranks[[#This Row],[40 - 42 ]]="DNF","DNF",km4_splits_ranks[[#This Row],[40 km]]+km4_splits_ranks[[#This Row],[40 - 42 ]])</f>
        <v>0.13335775462962962</v>
      </c>
      <c r="AQ26" s="64">
        <f>IF(km4_splits_ranks[[#This Row],[4 km]]="DNF","DNF",RANK(km4_splits_ranks[[#This Row],[4 km]],km4_splits_ranks[4 km],1))</f>
        <v>25</v>
      </c>
      <c r="AR26" s="65">
        <f>IF(km4_splits_ranks[[#This Row],[8 km]]="DNF","DNF",RANK(km4_splits_ranks[[#This Row],[8 km]],km4_splits_ranks[8 km],1))</f>
        <v>25</v>
      </c>
      <c r="AS26" s="65">
        <f>IF(km4_splits_ranks[[#This Row],[12 km]]="DNF","DNF",RANK(km4_splits_ranks[[#This Row],[12 km]],km4_splits_ranks[12 km],1))</f>
        <v>25</v>
      </c>
      <c r="AT26" s="65">
        <f>IF(km4_splits_ranks[[#This Row],[16 km]]="DNF","DNF",RANK(km4_splits_ranks[[#This Row],[16 km]],km4_splits_ranks[16 km],1))</f>
        <v>25</v>
      </c>
      <c r="AU26" s="65">
        <f>IF(km4_splits_ranks[[#This Row],[20 km]]="DNF","DNF",RANK(km4_splits_ranks[[#This Row],[20 km]],km4_splits_ranks[20 km],1))</f>
        <v>24</v>
      </c>
      <c r="AV26" s="65">
        <f>IF(km4_splits_ranks[[#This Row],[24 km]]="DNF","DNF",RANK(km4_splits_ranks[[#This Row],[24 km]],km4_splits_ranks[24 km],1))</f>
        <v>24</v>
      </c>
      <c r="AW26" s="65">
        <f>IF(km4_splits_ranks[[#This Row],[28 km]]="DNF","DNF",RANK(km4_splits_ranks[[#This Row],[28 km]],km4_splits_ranks[28 km],1))</f>
        <v>26</v>
      </c>
      <c r="AX26" s="65">
        <f>IF(km4_splits_ranks[[#This Row],[32 km]]="DNF","DNF",RANK(km4_splits_ranks[[#This Row],[32 km]],km4_splits_ranks[32 km],1))</f>
        <v>24</v>
      </c>
      <c r="AY26" s="65">
        <f>IF(km4_splits_ranks[[#This Row],[36 km]]="DNF","DNF",RANK(km4_splits_ranks[[#This Row],[36 km]],km4_splits_ranks[36 km],1))</f>
        <v>23</v>
      </c>
      <c r="AZ26" s="65">
        <f>IF(km4_splits_ranks[[#This Row],[40 km]]="DNF","DNF",RANK(km4_splits_ranks[[#This Row],[40 km]],km4_splits_ranks[40 km],1))</f>
        <v>21</v>
      </c>
      <c r="BA26" s="65">
        <f>IF(km4_splits_ranks[[#This Row],[42 km]]="DNF","DNF",RANK(km4_splits_ranks[[#This Row],[42 km]],km4_splits_ranks[42 km],1))</f>
        <v>21</v>
      </c>
    </row>
    <row r="27" spans="2:53" x14ac:dyDescent="0.2">
      <c r="B27" s="5">
        <v>22</v>
      </c>
      <c r="C27" s="1">
        <v>17</v>
      </c>
      <c r="D27" s="1" t="s">
        <v>40</v>
      </c>
      <c r="E27" s="3">
        <v>1971</v>
      </c>
      <c r="F27" s="3" t="s">
        <v>1</v>
      </c>
      <c r="G27" s="3">
        <v>11</v>
      </c>
      <c r="H27" s="1" t="s">
        <v>41</v>
      </c>
      <c r="I27" s="7">
        <v>0.13354791666666668</v>
      </c>
      <c r="J27" s="38">
        <f>SUM(laps_times[[#This Row],[1]:[6]])</f>
        <v>1.2291782407407408E-2</v>
      </c>
      <c r="K27" s="39">
        <f>SUM(laps_times[[#This Row],[7]:[12]])</f>
        <v>1.2033680555555558E-2</v>
      </c>
      <c r="L27" s="39">
        <f>SUM(laps_times[[#This Row],[13]:[18]])</f>
        <v>1.2258449074074073E-2</v>
      </c>
      <c r="M27" s="39">
        <f>SUM(laps_times[[#This Row],[19]:[24]])</f>
        <v>1.2214351851851851E-2</v>
      </c>
      <c r="N27" s="39">
        <f>SUM(laps_times[[#This Row],[25]:[30]])</f>
        <v>1.2319907407407408E-2</v>
      </c>
      <c r="O27" s="39">
        <f>SUM(laps_times[[#This Row],[31]:[36]])</f>
        <v>1.2767013888888889E-2</v>
      </c>
      <c r="P27" s="39">
        <f>SUM(laps_times[[#This Row],[37]:[42]])</f>
        <v>1.2839467592592593E-2</v>
      </c>
      <c r="Q27" s="39">
        <f>SUM(laps_times[[#This Row],[43]:[48]])</f>
        <v>1.3408217592592591E-2</v>
      </c>
      <c r="R27" s="39">
        <f>SUM(laps_times[[#This Row],[49]:[54]])</f>
        <v>1.3817013888888889E-2</v>
      </c>
      <c r="S27" s="39">
        <f>SUM(laps_times[[#This Row],[55]:[60]])</f>
        <v>1.3289814814814815E-2</v>
      </c>
      <c r="T27" s="40">
        <f>SUM(laps_times[[#This Row],[61]:[63]])</f>
        <v>6.3083333333333325E-3</v>
      </c>
      <c r="U27" s="58">
        <f>IF(km4_splits_ranks[[#This Row],[0 - 4 ]]="DNF","DNF",RANK(km4_splits_ranks[[#This Row],[0 - 4 ]],km4_splits_ranks[0 - 4 ],1))</f>
        <v>26</v>
      </c>
      <c r="V27" s="59">
        <f>IF(km4_splits_ranks[[#This Row],[4 - 8 ]]="DNF","DNF",RANK(km4_splits_ranks[[#This Row],[4 - 8 ]],km4_splits_ranks[4 - 8 ],1))</f>
        <v>22</v>
      </c>
      <c r="W27" s="59">
        <f>IF(km4_splits_ranks[[#This Row],[8 - 12 ]]="DNF","DNF",RANK(km4_splits_ranks[[#This Row],[8 - 12 ]],km4_splits_ranks[8 - 12 ],1))</f>
        <v>25</v>
      </c>
      <c r="X27" s="59">
        <f>IF(km4_splits_ranks[[#This Row],[12 - 16 ]]="DNF","DNF",RANK(km4_splits_ranks[[#This Row],[12 - 16 ]],km4_splits_ranks[12 - 16 ],1))</f>
        <v>22</v>
      </c>
      <c r="Y27" s="59">
        <f>IF(km4_splits_ranks[[#This Row],[16 -20 ]]="DNF","DNF",RANK(km4_splits_ranks[[#This Row],[16 -20 ]],km4_splits_ranks[16 -20 ],1))</f>
        <v>22</v>
      </c>
      <c r="Z27" s="59">
        <f>IF(km4_splits_ranks[[#This Row],[20 - 24 ]]="DNF","DNF",RANK(km4_splits_ranks[[#This Row],[20 - 24 ]],km4_splits_ranks[20 - 24 ],1))</f>
        <v>25</v>
      </c>
      <c r="AA27" s="59">
        <f>IF(km4_splits_ranks[[#This Row],[24 - 28 ]]="DNF","DNF",RANK(km4_splits_ranks[[#This Row],[24 - 28 ]],km4_splits_ranks[24 - 28 ],1))</f>
        <v>22</v>
      </c>
      <c r="AB27" s="59">
        <f>IF(km4_splits_ranks[[#This Row],[28 - 32 ]]="DNF","DNF",RANK(km4_splits_ranks[[#This Row],[28 - 32 ]],km4_splits_ranks[28 - 32 ],1))</f>
        <v>26</v>
      </c>
      <c r="AC27" s="59">
        <f>IF(km4_splits_ranks[[#This Row],[32 - 36 ]]="DNF","DNF",RANK(km4_splits_ranks[[#This Row],[32 - 36 ]],km4_splits_ranks[32 - 36 ],1))</f>
        <v>25</v>
      </c>
      <c r="AD27" s="59">
        <f>IF(km4_splits_ranks[[#This Row],[36 - 40 ]]="DNF","DNF",RANK(km4_splits_ranks[[#This Row],[36 - 40 ]],km4_splits_ranks[36 - 40 ],1))</f>
        <v>19</v>
      </c>
      <c r="AE27" s="60">
        <f>IF(km4_splits_ranks[[#This Row],[40 - 42 ]]="DNF","DNF",RANK(km4_splits_ranks[[#This Row],[40 - 42 ]],km4_splits_ranks[40 - 42 ],1))</f>
        <v>12</v>
      </c>
      <c r="AF27" s="28">
        <f>km4_splits_ranks[[#This Row],[0 - 4 ]]</f>
        <v>1.2291782407407408E-2</v>
      </c>
      <c r="AG27" s="24">
        <f>IF(km4_splits_ranks[[#This Row],[4 - 8 ]]="DNF","DNF",km4_splits_ranks[[#This Row],[4 km]]+km4_splits_ranks[[#This Row],[4 - 8 ]])</f>
        <v>2.4325462962962965E-2</v>
      </c>
      <c r="AH27" s="24">
        <f>IF(km4_splits_ranks[[#This Row],[8 - 12 ]]="DNF","DNF",km4_splits_ranks[[#This Row],[8 km]]+km4_splits_ranks[[#This Row],[8 - 12 ]])</f>
        <v>3.6583912037037036E-2</v>
      </c>
      <c r="AI27" s="24">
        <f>IF(km4_splits_ranks[[#This Row],[12 - 16 ]]="DNF","DNF",km4_splits_ranks[[#This Row],[12 km]]+km4_splits_ranks[[#This Row],[12 - 16 ]])</f>
        <v>4.8798263888888888E-2</v>
      </c>
      <c r="AJ27" s="24">
        <f>IF(km4_splits_ranks[[#This Row],[16 -20 ]]="DNF","DNF",km4_splits_ranks[[#This Row],[16 km]]+km4_splits_ranks[[#This Row],[16 -20 ]])</f>
        <v>6.1118171296296292E-2</v>
      </c>
      <c r="AK27" s="24">
        <f>IF(km4_splits_ranks[[#This Row],[20 - 24 ]]="DNF","DNF",km4_splits_ranks[[#This Row],[20 km]]+km4_splits_ranks[[#This Row],[20 - 24 ]])</f>
        <v>7.3885185185185179E-2</v>
      </c>
      <c r="AL27" s="24">
        <f>IF(km4_splits_ranks[[#This Row],[24 - 28 ]]="DNF","DNF",km4_splits_ranks[[#This Row],[24 km]]+km4_splits_ranks[[#This Row],[24 - 28 ]])</f>
        <v>8.6724652777777772E-2</v>
      </c>
      <c r="AM27" s="24">
        <f>IF(km4_splits_ranks[[#This Row],[28 - 32 ]]="DNF","DNF",km4_splits_ranks[[#This Row],[28 km]]+km4_splits_ranks[[#This Row],[28 - 32 ]])</f>
        <v>0.10013287037037036</v>
      </c>
      <c r="AN27" s="24">
        <f>IF(km4_splits_ranks[[#This Row],[32 - 36 ]]="DNF","DNF",km4_splits_ranks[[#This Row],[32 km]]+km4_splits_ranks[[#This Row],[32 - 36 ]])</f>
        <v>0.11394988425925925</v>
      </c>
      <c r="AO27" s="24">
        <f>IF(km4_splits_ranks[[#This Row],[36 - 40 ]]="DNF","DNF",km4_splits_ranks[[#This Row],[36 km]]+km4_splits_ranks[[#This Row],[36 - 40 ]])</f>
        <v>0.12723969907407406</v>
      </c>
      <c r="AP27" s="29">
        <f>IF(km4_splits_ranks[[#This Row],[40 - 42 ]]="DNF","DNF",km4_splits_ranks[[#This Row],[40 km]]+km4_splits_ranks[[#This Row],[40 - 42 ]])</f>
        <v>0.1335480324074074</v>
      </c>
      <c r="AQ27" s="64">
        <f>IF(km4_splits_ranks[[#This Row],[4 km]]="DNF","DNF",RANK(km4_splits_ranks[[#This Row],[4 km]],km4_splits_ranks[4 km],1))</f>
        <v>26</v>
      </c>
      <c r="AR27" s="65">
        <f>IF(km4_splits_ranks[[#This Row],[8 km]]="DNF","DNF",RANK(km4_splits_ranks[[#This Row],[8 km]],km4_splits_ranks[8 km],1))</f>
        <v>23</v>
      </c>
      <c r="AS27" s="65">
        <f>IF(km4_splits_ranks[[#This Row],[12 km]]="DNF","DNF",RANK(km4_splits_ranks[[#This Row],[12 km]],km4_splits_ranks[12 km],1))</f>
        <v>23</v>
      </c>
      <c r="AT27" s="65">
        <f>IF(km4_splits_ranks[[#This Row],[16 km]]="DNF","DNF",RANK(km4_splits_ranks[[#This Row],[16 km]],km4_splits_ranks[16 km],1))</f>
        <v>23</v>
      </c>
      <c r="AU27" s="65">
        <f>IF(km4_splits_ranks[[#This Row],[20 km]]="DNF","DNF",RANK(km4_splits_ranks[[#This Row],[20 km]],km4_splits_ranks[20 km],1))</f>
        <v>23</v>
      </c>
      <c r="AV27" s="65">
        <f>IF(km4_splits_ranks[[#This Row],[24 km]]="DNF","DNF",RANK(km4_splits_ranks[[#This Row],[24 km]],km4_splits_ranks[24 km],1))</f>
        <v>23</v>
      </c>
      <c r="AW27" s="65">
        <f>IF(km4_splits_ranks[[#This Row],[28 km]]="DNF","DNF",RANK(km4_splits_ranks[[#This Row],[28 km]],km4_splits_ranks[28 km],1))</f>
        <v>22</v>
      </c>
      <c r="AX27" s="65">
        <f>IF(km4_splits_ranks[[#This Row],[32 km]]="DNF","DNF",RANK(km4_splits_ranks[[#This Row],[32 km]],km4_splits_ranks[32 km],1))</f>
        <v>22</v>
      </c>
      <c r="AY27" s="65">
        <f>IF(km4_splits_ranks[[#This Row],[36 km]]="DNF","DNF",RANK(km4_splits_ranks[[#This Row],[36 km]],km4_splits_ranks[36 km],1))</f>
        <v>22</v>
      </c>
      <c r="AZ27" s="65">
        <f>IF(km4_splits_ranks[[#This Row],[40 km]]="DNF","DNF",RANK(km4_splits_ranks[[#This Row],[40 km]],km4_splits_ranks[40 km],1))</f>
        <v>23</v>
      </c>
      <c r="BA27" s="65">
        <f>IF(km4_splits_ranks[[#This Row],[42 km]]="DNF","DNF",RANK(km4_splits_ranks[[#This Row],[42 km]],km4_splits_ranks[42 km],1))</f>
        <v>22</v>
      </c>
    </row>
    <row r="28" spans="2:53" x14ac:dyDescent="0.2">
      <c r="B28" s="5">
        <v>23</v>
      </c>
      <c r="C28" s="1">
        <v>124</v>
      </c>
      <c r="D28" s="1" t="s">
        <v>42</v>
      </c>
      <c r="E28" s="3">
        <v>1971</v>
      </c>
      <c r="F28" s="3" t="s">
        <v>1</v>
      </c>
      <c r="G28" s="3">
        <v>12</v>
      </c>
      <c r="I28" s="7">
        <v>0.13373414351851851</v>
      </c>
      <c r="J28" s="38">
        <f>SUM(laps_times[[#This Row],[1]:[6]])</f>
        <v>1.291273148148148E-2</v>
      </c>
      <c r="K28" s="39">
        <f>SUM(laps_times[[#This Row],[7]:[12]])</f>
        <v>1.2622106481481481E-2</v>
      </c>
      <c r="L28" s="39">
        <f>SUM(laps_times[[#This Row],[13]:[18]])</f>
        <v>1.2407754629629631E-2</v>
      </c>
      <c r="M28" s="39">
        <f>SUM(laps_times[[#This Row],[19]:[24]])</f>
        <v>1.240277777777778E-2</v>
      </c>
      <c r="N28" s="39">
        <f>SUM(laps_times[[#This Row],[25]:[30]])</f>
        <v>1.2400810185185187E-2</v>
      </c>
      <c r="O28" s="39">
        <f>SUM(laps_times[[#This Row],[31]:[36]])</f>
        <v>1.2638888888888889E-2</v>
      </c>
      <c r="P28" s="39">
        <f>SUM(laps_times[[#This Row],[37]:[42]])</f>
        <v>1.2764699074074074E-2</v>
      </c>
      <c r="Q28" s="39">
        <f>SUM(laps_times[[#This Row],[43]:[48]])</f>
        <v>1.3234722222222221E-2</v>
      </c>
      <c r="R28" s="39">
        <f>SUM(laps_times[[#This Row],[49]:[54]])</f>
        <v>1.283275462962963E-2</v>
      </c>
      <c r="S28" s="39">
        <f>SUM(laps_times[[#This Row],[55]:[60]])</f>
        <v>1.3012962962962962E-2</v>
      </c>
      <c r="T28" s="40">
        <f>SUM(laps_times[[#This Row],[61]:[63]])</f>
        <v>6.5045138888888878E-3</v>
      </c>
      <c r="U28" s="58">
        <f>IF(km4_splits_ranks[[#This Row],[0 - 4 ]]="DNF","DNF",RANK(km4_splits_ranks[[#This Row],[0 - 4 ]],km4_splits_ranks[0 - 4 ],1))</f>
        <v>38</v>
      </c>
      <c r="V28" s="59">
        <f>IF(km4_splits_ranks[[#This Row],[4 - 8 ]]="DNF","DNF",RANK(km4_splits_ranks[[#This Row],[4 - 8 ]],km4_splits_ranks[4 - 8 ],1))</f>
        <v>38</v>
      </c>
      <c r="W28" s="59">
        <f>IF(km4_splits_ranks[[#This Row],[8 - 12 ]]="DNF","DNF",RANK(km4_splits_ranks[[#This Row],[8 - 12 ]],km4_splits_ranks[8 - 12 ],1))</f>
        <v>29</v>
      </c>
      <c r="X28" s="59">
        <f>IF(km4_splits_ranks[[#This Row],[12 - 16 ]]="DNF","DNF",RANK(km4_splits_ranks[[#This Row],[12 - 16 ]],km4_splits_ranks[12 - 16 ],1))</f>
        <v>26</v>
      </c>
      <c r="Y28" s="59">
        <f>IF(km4_splits_ranks[[#This Row],[16 -20 ]]="DNF","DNF",RANK(km4_splits_ranks[[#This Row],[16 -20 ]],km4_splits_ranks[16 -20 ],1))</f>
        <v>23</v>
      </c>
      <c r="Z28" s="59">
        <f>IF(km4_splits_ranks[[#This Row],[20 - 24 ]]="DNF","DNF",RANK(km4_splits_ranks[[#This Row],[20 - 24 ]],km4_splits_ranks[20 - 24 ],1))</f>
        <v>22</v>
      </c>
      <c r="AA28" s="59">
        <f>IF(km4_splits_ranks[[#This Row],[24 - 28 ]]="DNF","DNF",RANK(km4_splits_ranks[[#This Row],[24 - 28 ]],km4_splits_ranks[24 - 28 ],1))</f>
        <v>21</v>
      </c>
      <c r="AB28" s="59">
        <f>IF(km4_splits_ranks[[#This Row],[28 - 32 ]]="DNF","DNF",RANK(km4_splits_ranks[[#This Row],[28 - 32 ]],km4_splits_ranks[28 - 32 ],1))</f>
        <v>23</v>
      </c>
      <c r="AC28" s="59">
        <f>IF(km4_splits_ranks[[#This Row],[32 - 36 ]]="DNF","DNF",RANK(km4_splits_ranks[[#This Row],[32 - 36 ]],km4_splits_ranks[32 - 36 ],1))</f>
        <v>17</v>
      </c>
      <c r="AD28" s="59">
        <f>IF(km4_splits_ranks[[#This Row],[36 - 40 ]]="DNF","DNF",RANK(km4_splits_ranks[[#This Row],[36 - 40 ]],km4_splits_ranks[36 - 40 ],1))</f>
        <v>14</v>
      </c>
      <c r="AE28" s="60">
        <f>IF(km4_splits_ranks[[#This Row],[40 - 42 ]]="DNF","DNF",RANK(km4_splits_ranks[[#This Row],[40 - 42 ]],km4_splits_ranks[40 - 42 ],1))</f>
        <v>17</v>
      </c>
      <c r="AF28" s="28">
        <f>km4_splits_ranks[[#This Row],[0 - 4 ]]</f>
        <v>1.291273148148148E-2</v>
      </c>
      <c r="AG28" s="24">
        <f>IF(km4_splits_ranks[[#This Row],[4 - 8 ]]="DNF","DNF",km4_splits_ranks[[#This Row],[4 km]]+km4_splits_ranks[[#This Row],[4 - 8 ]])</f>
        <v>2.5534837962962961E-2</v>
      </c>
      <c r="AH28" s="24">
        <f>IF(km4_splits_ranks[[#This Row],[8 - 12 ]]="DNF","DNF",km4_splits_ranks[[#This Row],[8 km]]+km4_splits_ranks[[#This Row],[8 - 12 ]])</f>
        <v>3.794259259259259E-2</v>
      </c>
      <c r="AI28" s="24">
        <f>IF(km4_splits_ranks[[#This Row],[12 - 16 ]]="DNF","DNF",km4_splits_ranks[[#This Row],[12 km]]+km4_splits_ranks[[#This Row],[12 - 16 ]])</f>
        <v>5.0345370370370374E-2</v>
      </c>
      <c r="AJ28" s="24">
        <f>IF(km4_splits_ranks[[#This Row],[16 -20 ]]="DNF","DNF",km4_splits_ranks[[#This Row],[16 km]]+km4_splits_ranks[[#This Row],[16 -20 ]])</f>
        <v>6.2746180555555559E-2</v>
      </c>
      <c r="AK28" s="24">
        <f>IF(km4_splits_ranks[[#This Row],[20 - 24 ]]="DNF","DNF",km4_splits_ranks[[#This Row],[20 km]]+km4_splits_ranks[[#This Row],[20 - 24 ]])</f>
        <v>7.5385069444444452E-2</v>
      </c>
      <c r="AL28" s="24">
        <f>IF(km4_splits_ranks[[#This Row],[24 - 28 ]]="DNF","DNF",km4_splits_ranks[[#This Row],[24 km]]+km4_splits_ranks[[#This Row],[24 - 28 ]])</f>
        <v>8.8149768518518523E-2</v>
      </c>
      <c r="AM28" s="24">
        <f>IF(km4_splits_ranks[[#This Row],[28 - 32 ]]="DNF","DNF",km4_splits_ranks[[#This Row],[28 km]]+km4_splits_ranks[[#This Row],[28 - 32 ]])</f>
        <v>0.10138449074074074</v>
      </c>
      <c r="AN28" s="24">
        <f>IF(km4_splits_ranks[[#This Row],[32 - 36 ]]="DNF","DNF",km4_splits_ranks[[#This Row],[32 km]]+km4_splits_ranks[[#This Row],[32 - 36 ]])</f>
        <v>0.11421724537037037</v>
      </c>
      <c r="AO28" s="24">
        <f>IF(km4_splits_ranks[[#This Row],[36 - 40 ]]="DNF","DNF",km4_splits_ranks[[#This Row],[36 km]]+km4_splits_ranks[[#This Row],[36 - 40 ]])</f>
        <v>0.12723020833333332</v>
      </c>
      <c r="AP28" s="29">
        <f>IF(km4_splits_ranks[[#This Row],[40 - 42 ]]="DNF","DNF",km4_splits_ranks[[#This Row],[40 km]]+km4_splits_ranks[[#This Row],[40 - 42 ]])</f>
        <v>0.13373472222222221</v>
      </c>
      <c r="AQ28" s="64">
        <f>IF(km4_splits_ranks[[#This Row],[4 km]]="DNF","DNF",RANK(km4_splits_ranks[[#This Row],[4 km]],km4_splits_ranks[4 km],1))</f>
        <v>38</v>
      </c>
      <c r="AR28" s="65">
        <f>IF(km4_splits_ranks[[#This Row],[8 km]]="DNF","DNF",RANK(km4_splits_ranks[[#This Row],[8 km]],km4_splits_ranks[8 km],1))</f>
        <v>40</v>
      </c>
      <c r="AS28" s="65">
        <f>IF(km4_splits_ranks[[#This Row],[12 km]]="DNF","DNF",RANK(km4_splits_ranks[[#This Row],[12 km]],km4_splits_ranks[12 km],1))</f>
        <v>37</v>
      </c>
      <c r="AT28" s="65">
        <f>IF(km4_splits_ranks[[#This Row],[16 km]]="DNF","DNF",RANK(km4_splits_ranks[[#This Row],[16 km]],km4_splits_ranks[16 km],1))</f>
        <v>31</v>
      </c>
      <c r="AU28" s="65">
        <f>IF(km4_splits_ranks[[#This Row],[20 km]]="DNF","DNF",RANK(km4_splits_ranks[[#This Row],[20 km]],km4_splits_ranks[20 km],1))</f>
        <v>29</v>
      </c>
      <c r="AV28" s="65">
        <f>IF(km4_splits_ranks[[#This Row],[24 km]]="DNF","DNF",RANK(km4_splits_ranks[[#This Row],[24 km]],km4_splits_ranks[24 km],1))</f>
        <v>25</v>
      </c>
      <c r="AW28" s="65">
        <f>IF(km4_splits_ranks[[#This Row],[28 km]]="DNF","DNF",RANK(km4_splits_ranks[[#This Row],[28 km]],km4_splits_ranks[28 km],1))</f>
        <v>24</v>
      </c>
      <c r="AX28" s="65">
        <f>IF(km4_splits_ranks[[#This Row],[32 km]]="DNF","DNF",RANK(km4_splits_ranks[[#This Row],[32 km]],km4_splits_ranks[32 km],1))</f>
        <v>23</v>
      </c>
      <c r="AY28" s="65">
        <f>IF(km4_splits_ranks[[#This Row],[36 km]]="DNF","DNF",RANK(km4_splits_ranks[[#This Row],[36 km]],km4_splits_ranks[36 km],1))</f>
        <v>24</v>
      </c>
      <c r="AZ28" s="65">
        <f>IF(km4_splits_ranks[[#This Row],[40 km]]="DNF","DNF",RANK(km4_splits_ranks[[#This Row],[40 km]],km4_splits_ranks[40 km],1))</f>
        <v>22</v>
      </c>
      <c r="BA28" s="65">
        <f>IF(km4_splits_ranks[[#This Row],[42 km]]="DNF","DNF",RANK(km4_splits_ranks[[#This Row],[42 km]],km4_splits_ranks[42 km],1))</f>
        <v>23</v>
      </c>
    </row>
    <row r="29" spans="2:53" x14ac:dyDescent="0.2">
      <c r="B29" s="5">
        <v>24</v>
      </c>
      <c r="C29" s="1">
        <v>116</v>
      </c>
      <c r="D29" s="1" t="s">
        <v>43</v>
      </c>
      <c r="E29" s="3">
        <v>1976</v>
      </c>
      <c r="F29" s="3" t="s">
        <v>8</v>
      </c>
      <c r="G29" s="3">
        <v>10</v>
      </c>
      <c r="H29" s="1" t="s">
        <v>44</v>
      </c>
      <c r="I29" s="7">
        <v>0.1360693287037037</v>
      </c>
      <c r="J29" s="38">
        <f>SUM(laps_times[[#This Row],[1]:[6]])</f>
        <v>1.1881250000000001E-2</v>
      </c>
      <c r="K29" s="39">
        <f>SUM(laps_times[[#This Row],[7]:[12]])</f>
        <v>1.1599074074074076E-2</v>
      </c>
      <c r="L29" s="39">
        <f>SUM(laps_times[[#This Row],[13]:[18]])</f>
        <v>1.1757638888888889E-2</v>
      </c>
      <c r="M29" s="39">
        <f>SUM(laps_times[[#This Row],[19]:[24]])</f>
        <v>1.1965509259259259E-2</v>
      </c>
      <c r="N29" s="39">
        <f>SUM(laps_times[[#This Row],[25]:[30]])</f>
        <v>1.2065393518518519E-2</v>
      </c>
      <c r="O29" s="39">
        <f>SUM(laps_times[[#This Row],[31]:[36]])</f>
        <v>1.2615972222222221E-2</v>
      </c>
      <c r="P29" s="39">
        <f>SUM(laps_times[[#This Row],[37]:[42]])</f>
        <v>1.2956249999999999E-2</v>
      </c>
      <c r="Q29" s="39">
        <f>SUM(laps_times[[#This Row],[43]:[48]])</f>
        <v>1.3739814814814814E-2</v>
      </c>
      <c r="R29" s="39">
        <f>SUM(laps_times[[#This Row],[49]:[54]])</f>
        <v>1.4337268518518518E-2</v>
      </c>
      <c r="S29" s="39">
        <f>SUM(laps_times[[#This Row],[55]:[60]])</f>
        <v>1.5625578703703704E-2</v>
      </c>
      <c r="T29" s="40">
        <f>SUM(laps_times[[#This Row],[61]:[63]])</f>
        <v>7.5256944444444442E-3</v>
      </c>
      <c r="U29" s="58">
        <f>IF(km4_splits_ranks[[#This Row],[0 - 4 ]]="DNF","DNF",RANK(km4_splits_ranks[[#This Row],[0 - 4 ]],km4_splits_ranks[0 - 4 ],1))</f>
        <v>18</v>
      </c>
      <c r="V29" s="59">
        <f>IF(km4_splits_ranks[[#This Row],[4 - 8 ]]="DNF","DNF",RANK(km4_splits_ranks[[#This Row],[4 - 8 ]],km4_splits_ranks[4 - 8 ],1))</f>
        <v>19</v>
      </c>
      <c r="W29" s="59">
        <f>IF(km4_splits_ranks[[#This Row],[8 - 12 ]]="DNF","DNF",RANK(km4_splits_ranks[[#This Row],[8 - 12 ]],km4_splits_ranks[8 - 12 ],1))</f>
        <v>19</v>
      </c>
      <c r="X29" s="59">
        <f>IF(km4_splits_ranks[[#This Row],[12 - 16 ]]="DNF","DNF",RANK(km4_splits_ranks[[#This Row],[12 - 16 ]],km4_splits_ranks[12 - 16 ],1))</f>
        <v>19</v>
      </c>
      <c r="Y29" s="59">
        <f>IF(km4_splits_ranks[[#This Row],[16 -20 ]]="DNF","DNF",RANK(km4_splits_ranks[[#This Row],[16 -20 ]],km4_splits_ranks[16 -20 ],1))</f>
        <v>18</v>
      </c>
      <c r="Z29" s="59">
        <f>IF(km4_splits_ranks[[#This Row],[20 - 24 ]]="DNF","DNF",RANK(km4_splits_ranks[[#This Row],[20 - 24 ]],km4_splits_ranks[20 - 24 ],1))</f>
        <v>21</v>
      </c>
      <c r="AA29" s="59">
        <f>IF(km4_splits_ranks[[#This Row],[24 - 28 ]]="DNF","DNF",RANK(km4_splits_ranks[[#This Row],[24 - 28 ]],km4_splits_ranks[24 - 28 ],1))</f>
        <v>25</v>
      </c>
      <c r="AB29" s="59">
        <f>IF(km4_splits_ranks[[#This Row],[28 - 32 ]]="DNF","DNF",RANK(km4_splits_ranks[[#This Row],[28 - 32 ]],km4_splits_ranks[28 - 32 ],1))</f>
        <v>31</v>
      </c>
      <c r="AC29" s="59">
        <f>IF(km4_splits_ranks[[#This Row],[32 - 36 ]]="DNF","DNF",RANK(km4_splits_ranks[[#This Row],[32 - 36 ]],km4_splits_ranks[32 - 36 ],1))</f>
        <v>36</v>
      </c>
      <c r="AD29" s="59">
        <f>IF(km4_splits_ranks[[#This Row],[36 - 40 ]]="DNF","DNF",RANK(km4_splits_ranks[[#This Row],[36 - 40 ]],km4_splits_ranks[36 - 40 ],1))</f>
        <v>48</v>
      </c>
      <c r="AE29" s="60">
        <f>IF(km4_splits_ranks[[#This Row],[40 - 42 ]]="DNF","DNF",RANK(km4_splits_ranks[[#This Row],[40 - 42 ]],km4_splits_ranks[40 - 42 ],1))</f>
        <v>46</v>
      </c>
      <c r="AF29" s="28">
        <f>km4_splits_ranks[[#This Row],[0 - 4 ]]</f>
        <v>1.1881250000000001E-2</v>
      </c>
      <c r="AG29" s="24">
        <f>IF(km4_splits_ranks[[#This Row],[4 - 8 ]]="DNF","DNF",km4_splits_ranks[[#This Row],[4 km]]+km4_splits_ranks[[#This Row],[4 - 8 ]])</f>
        <v>2.3480324074074077E-2</v>
      </c>
      <c r="AH29" s="24">
        <f>IF(km4_splits_ranks[[#This Row],[8 - 12 ]]="DNF","DNF",km4_splits_ranks[[#This Row],[8 km]]+km4_splits_ranks[[#This Row],[8 - 12 ]])</f>
        <v>3.5237962962962964E-2</v>
      </c>
      <c r="AI29" s="24">
        <f>IF(km4_splits_ranks[[#This Row],[12 - 16 ]]="DNF","DNF",km4_splits_ranks[[#This Row],[12 km]]+km4_splits_ranks[[#This Row],[12 - 16 ]])</f>
        <v>4.7203472222222223E-2</v>
      </c>
      <c r="AJ29" s="24">
        <f>IF(km4_splits_ranks[[#This Row],[16 -20 ]]="DNF","DNF",km4_splits_ranks[[#This Row],[16 km]]+km4_splits_ranks[[#This Row],[16 -20 ]])</f>
        <v>5.9268865740740743E-2</v>
      </c>
      <c r="AK29" s="24">
        <f>IF(km4_splits_ranks[[#This Row],[20 - 24 ]]="DNF","DNF",km4_splits_ranks[[#This Row],[20 km]]+km4_splits_ranks[[#This Row],[20 - 24 ]])</f>
        <v>7.1884837962962966E-2</v>
      </c>
      <c r="AL29" s="24">
        <f>IF(km4_splits_ranks[[#This Row],[24 - 28 ]]="DNF","DNF",km4_splits_ranks[[#This Row],[24 km]]+km4_splits_ranks[[#This Row],[24 - 28 ]])</f>
        <v>8.4841087962962969E-2</v>
      </c>
      <c r="AM29" s="24">
        <f>IF(km4_splits_ranks[[#This Row],[28 - 32 ]]="DNF","DNF",km4_splits_ranks[[#This Row],[28 km]]+km4_splits_ranks[[#This Row],[28 - 32 ]])</f>
        <v>9.8580902777777785E-2</v>
      </c>
      <c r="AN29" s="24">
        <f>IF(km4_splits_ranks[[#This Row],[32 - 36 ]]="DNF","DNF",km4_splits_ranks[[#This Row],[32 km]]+km4_splits_ranks[[#This Row],[32 - 36 ]])</f>
        <v>0.1129181712962963</v>
      </c>
      <c r="AO29" s="24">
        <f>IF(km4_splits_ranks[[#This Row],[36 - 40 ]]="DNF","DNF",km4_splits_ranks[[#This Row],[36 km]]+km4_splits_ranks[[#This Row],[36 - 40 ]])</f>
        <v>0.12854375000000001</v>
      </c>
      <c r="AP29" s="29">
        <f>IF(km4_splits_ranks[[#This Row],[40 - 42 ]]="DNF","DNF",km4_splits_ranks[[#This Row],[40 km]]+km4_splits_ranks[[#This Row],[40 - 42 ]])</f>
        <v>0.13606944444444447</v>
      </c>
      <c r="AQ29" s="64">
        <f>IF(km4_splits_ranks[[#This Row],[4 km]]="DNF","DNF",RANK(km4_splits_ranks[[#This Row],[4 km]],km4_splits_ranks[4 km],1))</f>
        <v>18</v>
      </c>
      <c r="AR29" s="65">
        <f>IF(km4_splits_ranks[[#This Row],[8 km]]="DNF","DNF",RANK(km4_splits_ranks[[#This Row],[8 km]],km4_splits_ranks[8 km],1))</f>
        <v>20</v>
      </c>
      <c r="AS29" s="65">
        <f>IF(km4_splits_ranks[[#This Row],[12 km]]="DNF","DNF",RANK(km4_splits_ranks[[#This Row],[12 km]],km4_splits_ranks[12 km],1))</f>
        <v>20</v>
      </c>
      <c r="AT29" s="65">
        <f>IF(km4_splits_ranks[[#This Row],[16 km]]="DNF","DNF",RANK(km4_splits_ranks[[#This Row],[16 km]],km4_splits_ranks[16 km],1))</f>
        <v>20</v>
      </c>
      <c r="AU29" s="65">
        <f>IF(km4_splits_ranks[[#This Row],[20 km]]="DNF","DNF",RANK(km4_splits_ranks[[#This Row],[20 km]],km4_splits_ranks[20 km],1))</f>
        <v>19</v>
      </c>
      <c r="AV29" s="65">
        <f>IF(km4_splits_ranks[[#This Row],[24 km]]="DNF","DNF",RANK(km4_splits_ranks[[#This Row],[24 km]],km4_splits_ranks[24 km],1))</f>
        <v>19</v>
      </c>
      <c r="AW29" s="65">
        <f>IF(km4_splits_ranks[[#This Row],[28 km]]="DNF","DNF",RANK(km4_splits_ranks[[#This Row],[28 km]],km4_splits_ranks[28 km],1))</f>
        <v>19</v>
      </c>
      <c r="AX29" s="65">
        <f>IF(km4_splits_ranks[[#This Row],[32 km]]="DNF","DNF",RANK(km4_splits_ranks[[#This Row],[32 km]],km4_splits_ranks[32 km],1))</f>
        <v>21</v>
      </c>
      <c r="AY29" s="65">
        <f>IF(km4_splits_ranks[[#This Row],[36 km]]="DNF","DNF",RANK(km4_splits_ranks[[#This Row],[36 km]],km4_splits_ranks[36 km],1))</f>
        <v>21</v>
      </c>
      <c r="AZ29" s="65">
        <f>IF(km4_splits_ranks[[#This Row],[40 km]]="DNF","DNF",RANK(km4_splits_ranks[[#This Row],[40 km]],km4_splits_ranks[40 km],1))</f>
        <v>24</v>
      </c>
      <c r="BA29" s="65">
        <f>IF(km4_splits_ranks[[#This Row],[42 km]]="DNF","DNF",RANK(km4_splits_ranks[[#This Row],[42 km]],km4_splits_ranks[42 km],1))</f>
        <v>24</v>
      </c>
    </row>
    <row r="30" spans="2:53" x14ac:dyDescent="0.2">
      <c r="B30" s="5">
        <v>25</v>
      </c>
      <c r="C30" s="1">
        <v>28</v>
      </c>
      <c r="D30" s="1" t="s">
        <v>45</v>
      </c>
      <c r="E30" s="3">
        <v>1972</v>
      </c>
      <c r="F30" s="3" t="s">
        <v>46</v>
      </c>
      <c r="G30" s="3">
        <v>1</v>
      </c>
      <c r="H30" s="1" t="s">
        <v>47</v>
      </c>
      <c r="I30" s="7">
        <v>0.13642905092592592</v>
      </c>
      <c r="J30" s="38">
        <f>SUM(laps_times[[#This Row],[1]:[6]])</f>
        <v>1.3307060185185186E-2</v>
      </c>
      <c r="K30" s="39">
        <f>SUM(laps_times[[#This Row],[7]:[12]])</f>
        <v>1.2852314814814815E-2</v>
      </c>
      <c r="L30" s="39">
        <f>SUM(laps_times[[#This Row],[13]:[18]])</f>
        <v>1.2783912037037038E-2</v>
      </c>
      <c r="M30" s="39">
        <f>SUM(laps_times[[#This Row],[19]:[24]])</f>
        <v>1.2714930555555556E-2</v>
      </c>
      <c r="N30" s="39">
        <f>SUM(laps_times[[#This Row],[25]:[30]])</f>
        <v>1.2844212962962962E-2</v>
      </c>
      <c r="O30" s="39">
        <f>SUM(laps_times[[#This Row],[31]:[36]])</f>
        <v>1.2855902777777777E-2</v>
      </c>
      <c r="P30" s="39">
        <f>SUM(laps_times[[#This Row],[37]:[42]])</f>
        <v>1.2993518518518517E-2</v>
      </c>
      <c r="Q30" s="39">
        <f>SUM(laps_times[[#This Row],[43]:[48]])</f>
        <v>1.3110069444444443E-2</v>
      </c>
      <c r="R30" s="39">
        <f>SUM(laps_times[[#This Row],[49]:[54]])</f>
        <v>1.3235763888888891E-2</v>
      </c>
      <c r="S30" s="39">
        <f>SUM(laps_times[[#This Row],[55]:[60]])</f>
        <v>1.3265624999999998E-2</v>
      </c>
      <c r="T30" s="40">
        <f>SUM(laps_times[[#This Row],[61]:[63]])</f>
        <v>6.4659722222222219E-3</v>
      </c>
      <c r="U30" s="58">
        <f>IF(km4_splits_ranks[[#This Row],[0 - 4 ]]="DNF","DNF",RANK(km4_splits_ranks[[#This Row],[0 - 4 ]],km4_splits_ranks[0 - 4 ],1))</f>
        <v>46</v>
      </c>
      <c r="V30" s="59">
        <f>IF(km4_splits_ranks[[#This Row],[4 - 8 ]]="DNF","DNF",RANK(km4_splits_ranks[[#This Row],[4 - 8 ]],km4_splits_ranks[4 - 8 ],1))</f>
        <v>45</v>
      </c>
      <c r="W30" s="59">
        <f>IF(km4_splits_ranks[[#This Row],[8 - 12 ]]="DNF","DNF",RANK(km4_splits_ranks[[#This Row],[8 - 12 ]],km4_splits_ranks[8 - 12 ],1))</f>
        <v>42</v>
      </c>
      <c r="X30" s="59">
        <f>IF(km4_splits_ranks[[#This Row],[12 - 16 ]]="DNF","DNF",RANK(km4_splits_ranks[[#This Row],[12 - 16 ]],km4_splits_ranks[12 - 16 ],1))</f>
        <v>32</v>
      </c>
      <c r="Y30" s="59">
        <f>IF(km4_splits_ranks[[#This Row],[16 -20 ]]="DNF","DNF",RANK(km4_splits_ranks[[#This Row],[16 -20 ]],km4_splits_ranks[16 -20 ],1))</f>
        <v>34</v>
      </c>
      <c r="Z30" s="59">
        <f>IF(km4_splits_ranks[[#This Row],[20 - 24 ]]="DNF","DNF",RANK(km4_splits_ranks[[#This Row],[20 - 24 ]],km4_splits_ranks[20 - 24 ],1))</f>
        <v>27</v>
      </c>
      <c r="AA30" s="59">
        <f>IF(km4_splits_ranks[[#This Row],[24 - 28 ]]="DNF","DNF",RANK(km4_splits_ranks[[#This Row],[24 - 28 ]],km4_splits_ranks[24 - 28 ],1))</f>
        <v>27</v>
      </c>
      <c r="AB30" s="59">
        <f>IF(km4_splits_ranks[[#This Row],[28 - 32 ]]="DNF","DNF",RANK(km4_splits_ranks[[#This Row],[28 - 32 ]],km4_splits_ranks[28 - 32 ],1))</f>
        <v>21</v>
      </c>
      <c r="AC30" s="59">
        <f>IF(km4_splits_ranks[[#This Row],[32 - 36 ]]="DNF","DNF",RANK(km4_splits_ranks[[#This Row],[32 - 36 ]],km4_splits_ranks[32 - 36 ],1))</f>
        <v>18</v>
      </c>
      <c r="AD30" s="59">
        <f>IF(km4_splits_ranks[[#This Row],[36 - 40 ]]="DNF","DNF",RANK(km4_splits_ranks[[#This Row],[36 - 40 ]],km4_splits_ranks[36 - 40 ],1))</f>
        <v>18</v>
      </c>
      <c r="AE30" s="60">
        <f>IF(km4_splits_ranks[[#This Row],[40 - 42 ]]="DNF","DNF",RANK(km4_splits_ranks[[#This Row],[40 - 42 ]],km4_splits_ranks[40 - 42 ],1))</f>
        <v>16</v>
      </c>
      <c r="AF30" s="28">
        <f>km4_splits_ranks[[#This Row],[0 - 4 ]]</f>
        <v>1.3307060185185186E-2</v>
      </c>
      <c r="AG30" s="24">
        <f>IF(km4_splits_ranks[[#This Row],[4 - 8 ]]="DNF","DNF",km4_splits_ranks[[#This Row],[4 km]]+km4_splits_ranks[[#This Row],[4 - 8 ]])</f>
        <v>2.6159374999999999E-2</v>
      </c>
      <c r="AH30" s="24">
        <f>IF(km4_splits_ranks[[#This Row],[8 - 12 ]]="DNF","DNF",km4_splits_ranks[[#This Row],[8 km]]+km4_splits_ranks[[#This Row],[8 - 12 ]])</f>
        <v>3.8943287037037033E-2</v>
      </c>
      <c r="AI30" s="24">
        <f>IF(km4_splits_ranks[[#This Row],[12 - 16 ]]="DNF","DNF",km4_splits_ranks[[#This Row],[12 km]]+km4_splits_ranks[[#This Row],[12 - 16 ]])</f>
        <v>5.1658217592592592E-2</v>
      </c>
      <c r="AJ30" s="24">
        <f>IF(km4_splits_ranks[[#This Row],[16 -20 ]]="DNF","DNF",km4_splits_ranks[[#This Row],[16 km]]+km4_splits_ranks[[#This Row],[16 -20 ]])</f>
        <v>6.4502430555555559E-2</v>
      </c>
      <c r="AK30" s="24">
        <f>IF(km4_splits_ranks[[#This Row],[20 - 24 ]]="DNF","DNF",km4_splits_ranks[[#This Row],[20 km]]+km4_splits_ranks[[#This Row],[20 - 24 ]])</f>
        <v>7.7358333333333335E-2</v>
      </c>
      <c r="AL30" s="24">
        <f>IF(km4_splits_ranks[[#This Row],[24 - 28 ]]="DNF","DNF",km4_splits_ranks[[#This Row],[24 km]]+km4_splits_ranks[[#This Row],[24 - 28 ]])</f>
        <v>9.035185185185185E-2</v>
      </c>
      <c r="AM30" s="24">
        <f>IF(km4_splits_ranks[[#This Row],[28 - 32 ]]="DNF","DNF",km4_splits_ranks[[#This Row],[28 km]]+km4_splits_ranks[[#This Row],[28 - 32 ]])</f>
        <v>0.10346192129629629</v>
      </c>
      <c r="AN30" s="24">
        <f>IF(km4_splits_ranks[[#This Row],[32 - 36 ]]="DNF","DNF",km4_splits_ranks[[#This Row],[32 km]]+km4_splits_ranks[[#This Row],[32 - 36 ]])</f>
        <v>0.11669768518518518</v>
      </c>
      <c r="AO30" s="24">
        <f>IF(km4_splits_ranks[[#This Row],[36 - 40 ]]="DNF","DNF",km4_splits_ranks[[#This Row],[36 km]]+km4_splits_ranks[[#This Row],[36 - 40 ]])</f>
        <v>0.12996331018518517</v>
      </c>
      <c r="AP30" s="29">
        <f>IF(km4_splits_ranks[[#This Row],[40 - 42 ]]="DNF","DNF",km4_splits_ranks[[#This Row],[40 km]]+km4_splits_ranks[[#This Row],[40 - 42 ]])</f>
        <v>0.1364292824074074</v>
      </c>
      <c r="AQ30" s="64">
        <f>IF(km4_splits_ranks[[#This Row],[4 km]]="DNF","DNF",RANK(km4_splits_ranks[[#This Row],[4 km]],km4_splits_ranks[4 km],1))</f>
        <v>46</v>
      </c>
      <c r="AR30" s="65">
        <f>IF(km4_splits_ranks[[#This Row],[8 km]]="DNF","DNF",RANK(km4_splits_ranks[[#This Row],[8 km]],km4_splits_ranks[8 km],1))</f>
        <v>45</v>
      </c>
      <c r="AS30" s="65">
        <f>IF(km4_splits_ranks[[#This Row],[12 km]]="DNF","DNF",RANK(km4_splits_ranks[[#This Row],[12 km]],km4_splits_ranks[12 km],1))</f>
        <v>44</v>
      </c>
      <c r="AT30" s="65">
        <f>IF(km4_splits_ranks[[#This Row],[16 km]]="DNF","DNF",RANK(km4_splits_ranks[[#This Row],[16 km]],km4_splits_ranks[16 km],1))</f>
        <v>41</v>
      </c>
      <c r="AU30" s="65">
        <f>IF(km4_splits_ranks[[#This Row],[20 km]]="DNF","DNF",RANK(km4_splits_ranks[[#This Row],[20 km]],km4_splits_ranks[20 km],1))</f>
        <v>42</v>
      </c>
      <c r="AV30" s="65">
        <f>IF(km4_splits_ranks[[#This Row],[24 km]]="DNF","DNF",RANK(km4_splits_ranks[[#This Row],[24 km]],km4_splits_ranks[24 km],1))</f>
        <v>35</v>
      </c>
      <c r="AW30" s="65">
        <f>IF(km4_splits_ranks[[#This Row],[28 km]]="DNF","DNF",RANK(km4_splits_ranks[[#This Row],[28 km]],km4_splits_ranks[28 km],1))</f>
        <v>33</v>
      </c>
      <c r="AX30" s="65">
        <f>IF(km4_splits_ranks[[#This Row],[32 km]]="DNF","DNF",RANK(km4_splits_ranks[[#This Row],[32 km]],km4_splits_ranks[32 km],1))</f>
        <v>30</v>
      </c>
      <c r="AY30" s="65">
        <f>IF(km4_splits_ranks[[#This Row],[36 km]]="DNF","DNF",RANK(km4_splits_ranks[[#This Row],[36 km]],km4_splits_ranks[36 km],1))</f>
        <v>28</v>
      </c>
      <c r="AZ30" s="65">
        <f>IF(km4_splits_ranks[[#This Row],[40 km]]="DNF","DNF",RANK(km4_splits_ranks[[#This Row],[40 km]],km4_splits_ranks[40 km],1))</f>
        <v>25</v>
      </c>
      <c r="BA30" s="65">
        <f>IF(km4_splits_ranks[[#This Row],[42 km]]="DNF","DNF",RANK(km4_splits_ranks[[#This Row],[42 km]],km4_splits_ranks[42 km],1))</f>
        <v>25</v>
      </c>
    </row>
    <row r="31" spans="2:53" x14ac:dyDescent="0.2">
      <c r="B31" s="5">
        <v>26</v>
      </c>
      <c r="C31" s="1">
        <v>22</v>
      </c>
      <c r="D31" s="1" t="s">
        <v>48</v>
      </c>
      <c r="E31" s="3">
        <v>1983</v>
      </c>
      <c r="F31" s="3" t="s">
        <v>8</v>
      </c>
      <c r="G31" s="3">
        <v>11</v>
      </c>
      <c r="H31" s="1" t="s">
        <v>49</v>
      </c>
      <c r="I31" s="7">
        <v>0.13681724537037038</v>
      </c>
      <c r="J31" s="38">
        <f>SUM(laps_times[[#This Row],[1]:[6]])</f>
        <v>1.1928935185185185E-2</v>
      </c>
      <c r="K31" s="39">
        <f>SUM(laps_times[[#This Row],[7]:[12]])</f>
        <v>1.3192245370370372E-2</v>
      </c>
      <c r="L31" s="39">
        <f>SUM(laps_times[[#This Row],[13]:[18]])</f>
        <v>1.2209953703703704E-2</v>
      </c>
      <c r="M31" s="39">
        <f>SUM(laps_times[[#This Row],[19]:[24]])</f>
        <v>1.2496990740740741E-2</v>
      </c>
      <c r="N31" s="39">
        <f>SUM(laps_times[[#This Row],[25]:[30]])</f>
        <v>1.2622222222222224E-2</v>
      </c>
      <c r="O31" s="39">
        <f>SUM(laps_times[[#This Row],[31]:[36]])</f>
        <v>1.3675231481481483E-2</v>
      </c>
      <c r="P31" s="39">
        <f>SUM(laps_times[[#This Row],[37]:[42]])</f>
        <v>1.3170949074074075E-2</v>
      </c>
      <c r="Q31" s="39">
        <f>SUM(laps_times[[#This Row],[43]:[48]])</f>
        <v>1.4326041666666667E-2</v>
      </c>
      <c r="R31" s="39">
        <f>SUM(laps_times[[#This Row],[49]:[54]])</f>
        <v>1.328587962962963E-2</v>
      </c>
      <c r="S31" s="39">
        <f>SUM(laps_times[[#This Row],[55]:[60]])</f>
        <v>1.3398958333333334E-2</v>
      </c>
      <c r="T31" s="40">
        <f>SUM(laps_times[[#This Row],[61]:[63]])</f>
        <v>6.5104166666666661E-3</v>
      </c>
      <c r="U31" s="58">
        <f>IF(km4_splits_ranks[[#This Row],[0 - 4 ]]="DNF","DNF",RANK(km4_splits_ranks[[#This Row],[0 - 4 ]],km4_splits_ranks[0 - 4 ],1))</f>
        <v>20</v>
      </c>
      <c r="V31" s="59">
        <f>IF(km4_splits_ranks[[#This Row],[4 - 8 ]]="DNF","DNF",RANK(km4_splits_ranks[[#This Row],[4 - 8 ]],km4_splits_ranks[4 - 8 ],1))</f>
        <v>56</v>
      </c>
      <c r="W31" s="59">
        <f>IF(km4_splits_ranks[[#This Row],[8 - 12 ]]="DNF","DNF",RANK(km4_splits_ranks[[#This Row],[8 - 12 ]],km4_splits_ranks[8 - 12 ],1))</f>
        <v>23</v>
      </c>
      <c r="X31" s="59">
        <f>IF(km4_splits_ranks[[#This Row],[12 - 16 ]]="DNF","DNF",RANK(km4_splits_ranks[[#This Row],[12 - 16 ]],km4_splits_ranks[12 - 16 ],1))</f>
        <v>29</v>
      </c>
      <c r="Y31" s="59">
        <f>IF(km4_splits_ranks[[#This Row],[16 -20 ]]="DNF","DNF",RANK(km4_splits_ranks[[#This Row],[16 -20 ]],km4_splits_ranks[16 -20 ],1))</f>
        <v>28</v>
      </c>
      <c r="Z31" s="59">
        <f>IF(km4_splits_ranks[[#This Row],[20 - 24 ]]="DNF","DNF",RANK(km4_splits_ranks[[#This Row],[20 - 24 ]],km4_splits_ranks[20 - 24 ],1))</f>
        <v>45</v>
      </c>
      <c r="AA31" s="59">
        <f>IF(km4_splits_ranks[[#This Row],[24 - 28 ]]="DNF","DNF",RANK(km4_splits_ranks[[#This Row],[24 - 28 ]],km4_splits_ranks[24 - 28 ],1))</f>
        <v>32</v>
      </c>
      <c r="AB31" s="59">
        <f>IF(km4_splits_ranks[[#This Row],[28 - 32 ]]="DNF","DNF",RANK(km4_splits_ranks[[#This Row],[28 - 32 ]],km4_splits_ranks[28 - 32 ],1))</f>
        <v>42</v>
      </c>
      <c r="AC31" s="59">
        <f>IF(km4_splits_ranks[[#This Row],[32 - 36 ]]="DNF","DNF",RANK(km4_splits_ranks[[#This Row],[32 - 36 ]],km4_splits_ranks[32 - 36 ],1))</f>
        <v>21</v>
      </c>
      <c r="AD31" s="59">
        <f>IF(km4_splits_ranks[[#This Row],[36 - 40 ]]="DNF","DNF",RANK(km4_splits_ranks[[#This Row],[36 - 40 ]],km4_splits_ranks[36 - 40 ],1))</f>
        <v>20</v>
      </c>
      <c r="AE31" s="60">
        <f>IF(km4_splits_ranks[[#This Row],[40 - 42 ]]="DNF","DNF",RANK(km4_splits_ranks[[#This Row],[40 - 42 ]],km4_splits_ranks[40 - 42 ],1))</f>
        <v>18</v>
      </c>
      <c r="AF31" s="28">
        <f>km4_splits_ranks[[#This Row],[0 - 4 ]]</f>
        <v>1.1928935185185185E-2</v>
      </c>
      <c r="AG31" s="24">
        <f>IF(km4_splits_ranks[[#This Row],[4 - 8 ]]="DNF","DNF",km4_splits_ranks[[#This Row],[4 km]]+km4_splits_ranks[[#This Row],[4 - 8 ]])</f>
        <v>2.5121180555555556E-2</v>
      </c>
      <c r="AH31" s="24">
        <f>IF(km4_splits_ranks[[#This Row],[8 - 12 ]]="DNF","DNF",km4_splits_ranks[[#This Row],[8 km]]+km4_splits_ranks[[#This Row],[8 - 12 ]])</f>
        <v>3.7331134259259262E-2</v>
      </c>
      <c r="AI31" s="24">
        <f>IF(km4_splits_ranks[[#This Row],[12 - 16 ]]="DNF","DNF",km4_splits_ranks[[#This Row],[12 km]]+km4_splits_ranks[[#This Row],[12 - 16 ]])</f>
        <v>4.9828125000000001E-2</v>
      </c>
      <c r="AJ31" s="24">
        <f>IF(km4_splits_ranks[[#This Row],[16 -20 ]]="DNF","DNF",km4_splits_ranks[[#This Row],[16 km]]+km4_splits_ranks[[#This Row],[16 -20 ]])</f>
        <v>6.2450347222222223E-2</v>
      </c>
      <c r="AK31" s="24">
        <f>IF(km4_splits_ranks[[#This Row],[20 - 24 ]]="DNF","DNF",km4_splits_ranks[[#This Row],[20 km]]+km4_splits_ranks[[#This Row],[20 - 24 ]])</f>
        <v>7.6125578703703706E-2</v>
      </c>
      <c r="AL31" s="24">
        <f>IF(km4_splits_ranks[[#This Row],[24 - 28 ]]="DNF","DNF",km4_splits_ranks[[#This Row],[24 km]]+km4_splits_ranks[[#This Row],[24 - 28 ]])</f>
        <v>8.9296527777777773E-2</v>
      </c>
      <c r="AM31" s="24">
        <f>IF(km4_splits_ranks[[#This Row],[28 - 32 ]]="DNF","DNF",km4_splits_ranks[[#This Row],[28 km]]+km4_splits_ranks[[#This Row],[28 - 32 ]])</f>
        <v>0.10362256944444444</v>
      </c>
      <c r="AN31" s="24">
        <f>IF(km4_splits_ranks[[#This Row],[32 - 36 ]]="DNF","DNF",km4_splits_ranks[[#This Row],[32 km]]+km4_splits_ranks[[#This Row],[32 - 36 ]])</f>
        <v>0.11690844907407406</v>
      </c>
      <c r="AO31" s="24">
        <f>IF(km4_splits_ranks[[#This Row],[36 - 40 ]]="DNF","DNF",km4_splits_ranks[[#This Row],[36 km]]+km4_splits_ranks[[#This Row],[36 - 40 ]])</f>
        <v>0.1303074074074074</v>
      </c>
      <c r="AP31" s="29">
        <f>IF(km4_splits_ranks[[#This Row],[40 - 42 ]]="DNF","DNF",km4_splits_ranks[[#This Row],[40 km]]+km4_splits_ranks[[#This Row],[40 - 42 ]])</f>
        <v>0.13681782407407406</v>
      </c>
      <c r="AQ31" s="64">
        <f>IF(km4_splits_ranks[[#This Row],[4 km]]="DNF","DNF",RANK(km4_splits_ranks[[#This Row],[4 km]],km4_splits_ranks[4 km],1))</f>
        <v>20</v>
      </c>
      <c r="AR31" s="65">
        <f>IF(km4_splits_ranks[[#This Row],[8 km]]="DNF","DNF",RANK(km4_splits_ranks[[#This Row],[8 km]],km4_splits_ranks[8 km],1))</f>
        <v>30</v>
      </c>
      <c r="AS31" s="65">
        <f>IF(km4_splits_ranks[[#This Row],[12 km]]="DNF","DNF",RANK(km4_splits_ranks[[#This Row],[12 km]],km4_splits_ranks[12 km],1))</f>
        <v>27</v>
      </c>
      <c r="AT31" s="65">
        <f>IF(km4_splits_ranks[[#This Row],[16 km]]="DNF","DNF",RANK(km4_splits_ranks[[#This Row],[16 km]],km4_splits_ranks[16 km],1))</f>
        <v>26</v>
      </c>
      <c r="AU31" s="65">
        <f>IF(km4_splits_ranks[[#This Row],[20 km]]="DNF","DNF",RANK(km4_splits_ranks[[#This Row],[20 km]],km4_splits_ranks[20 km],1))</f>
        <v>25</v>
      </c>
      <c r="AV31" s="65">
        <f>IF(km4_splits_ranks[[#This Row],[24 km]]="DNF","DNF",RANK(km4_splits_ranks[[#This Row],[24 km]],km4_splits_ranks[24 km],1))</f>
        <v>29</v>
      </c>
      <c r="AW31" s="65">
        <f>IF(km4_splits_ranks[[#This Row],[28 km]]="DNF","DNF",RANK(km4_splits_ranks[[#This Row],[28 km]],km4_splits_ranks[28 km],1))</f>
        <v>28</v>
      </c>
      <c r="AX31" s="65">
        <f>IF(km4_splits_ranks[[#This Row],[32 km]]="DNF","DNF",RANK(km4_splits_ranks[[#This Row],[32 km]],km4_splits_ranks[32 km],1))</f>
        <v>31</v>
      </c>
      <c r="AY31" s="65">
        <f>IF(km4_splits_ranks[[#This Row],[36 km]]="DNF","DNF",RANK(km4_splits_ranks[[#This Row],[36 km]],km4_splits_ranks[36 km],1))</f>
        <v>29</v>
      </c>
      <c r="AZ31" s="65">
        <f>IF(km4_splits_ranks[[#This Row],[40 km]]="DNF","DNF",RANK(km4_splits_ranks[[#This Row],[40 km]],km4_splits_ranks[40 km],1))</f>
        <v>27</v>
      </c>
      <c r="BA31" s="65">
        <f>IF(km4_splits_ranks[[#This Row],[42 km]]="DNF","DNF",RANK(km4_splits_ranks[[#This Row],[42 km]],km4_splits_ranks[42 km],1))</f>
        <v>26</v>
      </c>
    </row>
    <row r="32" spans="2:53" x14ac:dyDescent="0.2">
      <c r="B32" s="5">
        <v>27</v>
      </c>
      <c r="C32" s="1">
        <v>93</v>
      </c>
      <c r="D32" s="1" t="s">
        <v>50</v>
      </c>
      <c r="E32" s="3">
        <v>1984</v>
      </c>
      <c r="F32" s="3" t="s">
        <v>8</v>
      </c>
      <c r="G32" s="3">
        <v>12</v>
      </c>
      <c r="H32" s="1" t="s">
        <v>51</v>
      </c>
      <c r="I32" s="7">
        <v>0.13697442129629631</v>
      </c>
      <c r="J32" s="38">
        <f>SUM(laps_times[[#This Row],[1]:[6]])</f>
        <v>1.2628587962962963E-2</v>
      </c>
      <c r="K32" s="39">
        <f>SUM(laps_times[[#This Row],[7]:[12]])</f>
        <v>1.2246875000000001E-2</v>
      </c>
      <c r="L32" s="39">
        <f>SUM(laps_times[[#This Row],[13]:[18]])</f>
        <v>1.2559374999999999E-2</v>
      </c>
      <c r="M32" s="39">
        <f>SUM(laps_times[[#This Row],[19]:[24]])</f>
        <v>1.4424189814814815E-2</v>
      </c>
      <c r="N32" s="39">
        <f>SUM(laps_times[[#This Row],[25]:[30]])</f>
        <v>1.2713888888888887E-2</v>
      </c>
      <c r="O32" s="39">
        <f>SUM(laps_times[[#This Row],[31]:[36]])</f>
        <v>1.2670717592592593E-2</v>
      </c>
      <c r="P32" s="39">
        <f>SUM(laps_times[[#This Row],[37]:[42]])</f>
        <v>1.285439814814815E-2</v>
      </c>
      <c r="Q32" s="39">
        <f>SUM(laps_times[[#This Row],[43]:[48]])</f>
        <v>1.279837962962963E-2</v>
      </c>
      <c r="R32" s="39">
        <f>SUM(laps_times[[#This Row],[49]:[54]])</f>
        <v>1.3237384259259258E-2</v>
      </c>
      <c r="S32" s="39">
        <f>SUM(laps_times[[#This Row],[55]:[60]])</f>
        <v>1.3831944444444445E-2</v>
      </c>
      <c r="T32" s="40">
        <f>SUM(laps_times[[#This Row],[61]:[63]])</f>
        <v>7.0085648148148147E-3</v>
      </c>
      <c r="U32" s="58">
        <f>IF(km4_splits_ranks[[#This Row],[0 - 4 ]]="DNF","DNF",RANK(km4_splits_ranks[[#This Row],[0 - 4 ]],km4_splits_ranks[0 - 4 ],1))</f>
        <v>29</v>
      </c>
      <c r="V32" s="59">
        <f>IF(km4_splits_ranks[[#This Row],[4 - 8 ]]="DNF","DNF",RANK(km4_splits_ranks[[#This Row],[4 - 8 ]],km4_splits_ranks[4 - 8 ],1))</f>
        <v>25</v>
      </c>
      <c r="W32" s="59">
        <f>IF(km4_splits_ranks[[#This Row],[8 - 12 ]]="DNF","DNF",RANK(km4_splits_ranks[[#This Row],[8 - 12 ]],km4_splits_ranks[8 - 12 ],1))</f>
        <v>31</v>
      </c>
      <c r="X32" s="59">
        <f>IF(km4_splits_ranks[[#This Row],[12 - 16 ]]="DNF","DNF",RANK(km4_splits_ranks[[#This Row],[12 - 16 ]],km4_splits_ranks[12 - 16 ],1))</f>
        <v>77</v>
      </c>
      <c r="Y32" s="59">
        <f>IF(km4_splits_ranks[[#This Row],[16 -20 ]]="DNF","DNF",RANK(km4_splits_ranks[[#This Row],[16 -20 ]],km4_splits_ranks[16 -20 ],1))</f>
        <v>30</v>
      </c>
      <c r="Z32" s="59">
        <f>IF(km4_splits_ranks[[#This Row],[20 - 24 ]]="DNF","DNF",RANK(km4_splits_ranks[[#This Row],[20 - 24 ]],km4_splits_ranks[20 - 24 ],1))</f>
        <v>23</v>
      </c>
      <c r="AA32" s="59">
        <f>IF(km4_splits_ranks[[#This Row],[24 - 28 ]]="DNF","DNF",RANK(km4_splits_ranks[[#This Row],[24 - 28 ]],km4_splits_ranks[24 - 28 ],1))</f>
        <v>23</v>
      </c>
      <c r="AB32" s="59">
        <f>IF(km4_splits_ranks[[#This Row],[28 - 32 ]]="DNF","DNF",RANK(km4_splits_ranks[[#This Row],[28 - 32 ]],km4_splits_ranks[28 - 32 ],1))</f>
        <v>17</v>
      </c>
      <c r="AC32" s="59">
        <f>IF(km4_splits_ranks[[#This Row],[32 - 36 ]]="DNF","DNF",RANK(km4_splits_ranks[[#This Row],[32 - 36 ]],km4_splits_ranks[32 - 36 ],1))</f>
        <v>20</v>
      </c>
      <c r="AD32" s="59">
        <f>IF(km4_splits_ranks[[#This Row],[36 - 40 ]]="DNF","DNF",RANK(km4_splits_ranks[[#This Row],[36 - 40 ]],km4_splits_ranks[36 - 40 ],1))</f>
        <v>22</v>
      </c>
      <c r="AE32" s="60">
        <f>IF(km4_splits_ranks[[#This Row],[40 - 42 ]]="DNF","DNF",RANK(km4_splits_ranks[[#This Row],[40 - 42 ]],km4_splits_ranks[40 - 42 ],1))</f>
        <v>32</v>
      </c>
      <c r="AF32" s="28">
        <f>km4_splits_ranks[[#This Row],[0 - 4 ]]</f>
        <v>1.2628587962962963E-2</v>
      </c>
      <c r="AG32" s="24">
        <f>IF(km4_splits_ranks[[#This Row],[4 - 8 ]]="DNF","DNF",km4_splits_ranks[[#This Row],[4 km]]+km4_splits_ranks[[#This Row],[4 - 8 ]])</f>
        <v>2.4875462962962964E-2</v>
      </c>
      <c r="AH32" s="24">
        <f>IF(km4_splits_ranks[[#This Row],[8 - 12 ]]="DNF","DNF",km4_splits_ranks[[#This Row],[8 km]]+km4_splits_ranks[[#This Row],[8 - 12 ]])</f>
        <v>3.7434837962962965E-2</v>
      </c>
      <c r="AI32" s="24">
        <f>IF(km4_splits_ranks[[#This Row],[12 - 16 ]]="DNF","DNF",km4_splits_ranks[[#This Row],[12 km]]+km4_splits_ranks[[#This Row],[12 - 16 ]])</f>
        <v>5.1859027777777782E-2</v>
      </c>
      <c r="AJ32" s="24">
        <f>IF(km4_splits_ranks[[#This Row],[16 -20 ]]="DNF","DNF",km4_splits_ranks[[#This Row],[16 km]]+km4_splits_ranks[[#This Row],[16 -20 ]])</f>
        <v>6.4572916666666674E-2</v>
      </c>
      <c r="AK32" s="24">
        <f>IF(km4_splits_ranks[[#This Row],[20 - 24 ]]="DNF","DNF",km4_splits_ranks[[#This Row],[20 km]]+km4_splits_ranks[[#This Row],[20 - 24 ]])</f>
        <v>7.7243634259259272E-2</v>
      </c>
      <c r="AL32" s="24">
        <f>IF(km4_splits_ranks[[#This Row],[24 - 28 ]]="DNF","DNF",km4_splits_ranks[[#This Row],[24 km]]+km4_splits_ranks[[#This Row],[24 - 28 ]])</f>
        <v>9.0098032407407422E-2</v>
      </c>
      <c r="AM32" s="24">
        <f>IF(km4_splits_ranks[[#This Row],[28 - 32 ]]="DNF","DNF",km4_splits_ranks[[#This Row],[28 km]]+km4_splits_ranks[[#This Row],[28 - 32 ]])</f>
        <v>0.10289641203703705</v>
      </c>
      <c r="AN32" s="24">
        <f>IF(km4_splits_ranks[[#This Row],[32 - 36 ]]="DNF","DNF",km4_splits_ranks[[#This Row],[32 km]]+km4_splits_ranks[[#This Row],[32 - 36 ]])</f>
        <v>0.1161337962962963</v>
      </c>
      <c r="AO32" s="24">
        <f>IF(km4_splits_ranks[[#This Row],[36 - 40 ]]="DNF","DNF",km4_splits_ranks[[#This Row],[36 km]]+km4_splits_ranks[[#This Row],[36 - 40 ]])</f>
        <v>0.12996574074074074</v>
      </c>
      <c r="AP32" s="29">
        <f>IF(km4_splits_ranks[[#This Row],[40 - 42 ]]="DNF","DNF",km4_splits_ranks[[#This Row],[40 km]]+km4_splits_ranks[[#This Row],[40 - 42 ]])</f>
        <v>0.13697430555555556</v>
      </c>
      <c r="AQ32" s="64">
        <f>IF(km4_splits_ranks[[#This Row],[4 km]]="DNF","DNF",RANK(km4_splits_ranks[[#This Row],[4 km]],km4_splits_ranks[4 km],1))</f>
        <v>29</v>
      </c>
      <c r="AR32" s="65">
        <f>IF(km4_splits_ranks[[#This Row],[8 km]]="DNF","DNF",RANK(km4_splits_ranks[[#This Row],[8 km]],km4_splits_ranks[8 km],1))</f>
        <v>27</v>
      </c>
      <c r="AS32" s="65">
        <f>IF(km4_splits_ranks[[#This Row],[12 km]]="DNF","DNF",RANK(km4_splits_ranks[[#This Row],[12 km]],km4_splits_ranks[12 km],1))</f>
        <v>28</v>
      </c>
      <c r="AT32" s="65">
        <f>IF(km4_splits_ranks[[#This Row],[16 km]]="DNF","DNF",RANK(km4_splits_ranks[[#This Row],[16 km]],km4_splits_ranks[16 km],1))</f>
        <v>43</v>
      </c>
      <c r="AU32" s="65">
        <f>IF(km4_splits_ranks[[#This Row],[20 km]]="DNF","DNF",RANK(km4_splits_ranks[[#This Row],[20 km]],km4_splits_ranks[20 km],1))</f>
        <v>43</v>
      </c>
      <c r="AV32" s="65">
        <f>IF(km4_splits_ranks[[#This Row],[24 km]]="DNF","DNF",RANK(km4_splits_ranks[[#This Row],[24 km]],km4_splits_ranks[24 km],1))</f>
        <v>34</v>
      </c>
      <c r="AW32" s="65">
        <f>IF(km4_splits_ranks[[#This Row],[28 km]]="DNF","DNF",RANK(km4_splits_ranks[[#This Row],[28 km]],km4_splits_ranks[28 km],1))</f>
        <v>31</v>
      </c>
      <c r="AX32" s="65">
        <f>IF(km4_splits_ranks[[#This Row],[32 km]]="DNF","DNF",RANK(km4_splits_ranks[[#This Row],[32 km]],km4_splits_ranks[32 km],1))</f>
        <v>29</v>
      </c>
      <c r="AY32" s="65">
        <f>IF(km4_splits_ranks[[#This Row],[36 km]]="DNF","DNF",RANK(km4_splits_ranks[[#This Row],[36 km]],km4_splits_ranks[36 km],1))</f>
        <v>25</v>
      </c>
      <c r="AZ32" s="65">
        <f>IF(km4_splits_ranks[[#This Row],[40 km]]="DNF","DNF",RANK(km4_splits_ranks[[#This Row],[40 km]],km4_splits_ranks[40 km],1))</f>
        <v>26</v>
      </c>
      <c r="BA32" s="65">
        <f>IF(km4_splits_ranks[[#This Row],[42 km]]="DNF","DNF",RANK(km4_splits_ranks[[#This Row],[42 km]],km4_splits_ranks[42 km],1))</f>
        <v>27</v>
      </c>
    </row>
    <row r="33" spans="2:53" x14ac:dyDescent="0.2">
      <c r="B33" s="5">
        <v>28</v>
      </c>
      <c r="C33" s="1">
        <v>32</v>
      </c>
      <c r="D33" s="1" t="s">
        <v>52</v>
      </c>
      <c r="E33" s="3">
        <v>1971</v>
      </c>
      <c r="F33" s="3" t="s">
        <v>1</v>
      </c>
      <c r="G33" s="3">
        <v>13</v>
      </c>
      <c r="H33" s="1" t="s">
        <v>53</v>
      </c>
      <c r="I33" s="7">
        <v>0.13775370370370368</v>
      </c>
      <c r="J33" s="38">
        <f>SUM(laps_times[[#This Row],[1]:[6]])</f>
        <v>1.2726041666666667E-2</v>
      </c>
      <c r="K33" s="39">
        <f>SUM(laps_times[[#This Row],[7]:[12]])</f>
        <v>1.2447453703703704E-2</v>
      </c>
      <c r="L33" s="39">
        <f>SUM(laps_times[[#This Row],[13]:[18]])</f>
        <v>1.239212962962963E-2</v>
      </c>
      <c r="M33" s="39">
        <f>SUM(laps_times[[#This Row],[19]:[24]])</f>
        <v>1.2392129629629628E-2</v>
      </c>
      <c r="N33" s="39">
        <f>SUM(laps_times[[#This Row],[25]:[30]])</f>
        <v>1.2608564814814816E-2</v>
      </c>
      <c r="O33" s="39">
        <f>SUM(laps_times[[#This Row],[31]:[36]])</f>
        <v>1.298900462962963E-2</v>
      </c>
      <c r="P33" s="39">
        <f>SUM(laps_times[[#This Row],[37]:[42]])</f>
        <v>1.2974768518518519E-2</v>
      </c>
      <c r="Q33" s="39">
        <f>SUM(laps_times[[#This Row],[43]:[48]])</f>
        <v>1.3605324074074075E-2</v>
      </c>
      <c r="R33" s="39">
        <f>SUM(laps_times[[#This Row],[49]:[54]])</f>
        <v>1.4269212962962963E-2</v>
      </c>
      <c r="S33" s="39">
        <f>SUM(laps_times[[#This Row],[55]:[60]])</f>
        <v>1.4016782407407407E-2</v>
      </c>
      <c r="T33" s="40">
        <f>SUM(laps_times[[#This Row],[61]:[63]])</f>
        <v>7.3328703703703698E-3</v>
      </c>
      <c r="U33" s="58">
        <f>IF(km4_splits_ranks[[#This Row],[0 - 4 ]]="DNF","DNF",RANK(km4_splits_ranks[[#This Row],[0 - 4 ]],km4_splits_ranks[0 - 4 ],1))</f>
        <v>33</v>
      </c>
      <c r="V33" s="59">
        <f>IF(km4_splits_ranks[[#This Row],[4 - 8 ]]="DNF","DNF",RANK(km4_splits_ranks[[#This Row],[4 - 8 ]],km4_splits_ranks[4 - 8 ],1))</f>
        <v>34</v>
      </c>
      <c r="W33" s="59">
        <f>IF(km4_splits_ranks[[#This Row],[8 - 12 ]]="DNF","DNF",RANK(km4_splits_ranks[[#This Row],[8 - 12 ]],km4_splits_ranks[8 - 12 ],1))</f>
        <v>28</v>
      </c>
      <c r="X33" s="59">
        <f>IF(km4_splits_ranks[[#This Row],[12 - 16 ]]="DNF","DNF",RANK(km4_splits_ranks[[#This Row],[12 - 16 ]],km4_splits_ranks[12 - 16 ],1))</f>
        <v>25</v>
      </c>
      <c r="Y33" s="59">
        <f>IF(km4_splits_ranks[[#This Row],[16 -20 ]]="DNF","DNF",RANK(km4_splits_ranks[[#This Row],[16 -20 ]],km4_splits_ranks[16 -20 ],1))</f>
        <v>27</v>
      </c>
      <c r="Z33" s="59">
        <f>IF(km4_splits_ranks[[#This Row],[20 - 24 ]]="DNF","DNF",RANK(km4_splits_ranks[[#This Row],[20 - 24 ]],km4_splits_ranks[20 - 24 ],1))</f>
        <v>29</v>
      </c>
      <c r="AA33" s="59">
        <f>IF(km4_splits_ranks[[#This Row],[24 - 28 ]]="DNF","DNF",RANK(km4_splits_ranks[[#This Row],[24 - 28 ]],km4_splits_ranks[24 - 28 ],1))</f>
        <v>26</v>
      </c>
      <c r="AB33" s="59">
        <f>IF(km4_splits_ranks[[#This Row],[28 - 32 ]]="DNF","DNF",RANK(km4_splits_ranks[[#This Row],[28 - 32 ]],km4_splits_ranks[28 - 32 ],1))</f>
        <v>28</v>
      </c>
      <c r="AC33" s="59">
        <f>IF(km4_splits_ranks[[#This Row],[32 - 36 ]]="DNF","DNF",RANK(km4_splits_ranks[[#This Row],[32 - 36 ]],km4_splits_ranks[32 - 36 ],1))</f>
        <v>34</v>
      </c>
      <c r="AD33" s="59">
        <f>IF(km4_splits_ranks[[#This Row],[36 - 40 ]]="DNF","DNF",RANK(km4_splits_ranks[[#This Row],[36 - 40 ]],km4_splits_ranks[36 - 40 ],1))</f>
        <v>27</v>
      </c>
      <c r="AE33" s="60">
        <f>IF(km4_splits_ranks[[#This Row],[40 - 42 ]]="DNF","DNF",RANK(km4_splits_ranks[[#This Row],[40 - 42 ]],km4_splits_ranks[40 - 42 ],1))</f>
        <v>41</v>
      </c>
      <c r="AF33" s="28">
        <f>km4_splits_ranks[[#This Row],[0 - 4 ]]</f>
        <v>1.2726041666666667E-2</v>
      </c>
      <c r="AG33" s="24">
        <f>IF(km4_splits_ranks[[#This Row],[4 - 8 ]]="DNF","DNF",km4_splits_ranks[[#This Row],[4 km]]+km4_splits_ranks[[#This Row],[4 - 8 ]])</f>
        <v>2.517349537037037E-2</v>
      </c>
      <c r="AH33" s="24">
        <f>IF(km4_splits_ranks[[#This Row],[8 - 12 ]]="DNF","DNF",km4_splits_ranks[[#This Row],[8 km]]+km4_splits_ranks[[#This Row],[8 - 12 ]])</f>
        <v>3.7565624999999998E-2</v>
      </c>
      <c r="AI33" s="24">
        <f>IF(km4_splits_ranks[[#This Row],[12 - 16 ]]="DNF","DNF",km4_splits_ranks[[#This Row],[12 km]]+km4_splits_ranks[[#This Row],[12 - 16 ]])</f>
        <v>4.9957754629629626E-2</v>
      </c>
      <c r="AJ33" s="24">
        <f>IF(km4_splits_ranks[[#This Row],[16 -20 ]]="DNF","DNF",km4_splits_ranks[[#This Row],[16 km]]+km4_splits_ranks[[#This Row],[16 -20 ]])</f>
        <v>6.2566319444444435E-2</v>
      </c>
      <c r="AK33" s="24">
        <f>IF(km4_splits_ranks[[#This Row],[20 - 24 ]]="DNF","DNF",km4_splits_ranks[[#This Row],[20 km]]+km4_splits_ranks[[#This Row],[20 - 24 ]])</f>
        <v>7.5555324074074059E-2</v>
      </c>
      <c r="AL33" s="24">
        <f>IF(km4_splits_ranks[[#This Row],[24 - 28 ]]="DNF","DNF",km4_splits_ranks[[#This Row],[24 km]]+km4_splits_ranks[[#This Row],[24 - 28 ]])</f>
        <v>8.8530092592592577E-2</v>
      </c>
      <c r="AM33" s="24">
        <f>IF(km4_splits_ranks[[#This Row],[28 - 32 ]]="DNF","DNF",km4_splits_ranks[[#This Row],[28 km]]+km4_splits_ranks[[#This Row],[28 - 32 ]])</f>
        <v>0.10213541666666665</v>
      </c>
      <c r="AN33" s="24">
        <f>IF(km4_splits_ranks[[#This Row],[32 - 36 ]]="DNF","DNF",km4_splits_ranks[[#This Row],[32 km]]+km4_splits_ranks[[#This Row],[32 - 36 ]])</f>
        <v>0.11640462962962961</v>
      </c>
      <c r="AO33" s="24">
        <f>IF(km4_splits_ranks[[#This Row],[36 - 40 ]]="DNF","DNF",km4_splits_ranks[[#This Row],[36 km]]+km4_splits_ranks[[#This Row],[36 - 40 ]])</f>
        <v>0.13042141203703703</v>
      </c>
      <c r="AP33" s="29">
        <f>IF(km4_splits_ranks[[#This Row],[40 - 42 ]]="DNF","DNF",km4_splits_ranks[[#This Row],[40 km]]+km4_splits_ranks[[#This Row],[40 - 42 ]])</f>
        <v>0.13775428240740739</v>
      </c>
      <c r="AQ33" s="64">
        <f>IF(km4_splits_ranks[[#This Row],[4 km]]="DNF","DNF",RANK(km4_splits_ranks[[#This Row],[4 km]],km4_splits_ranks[4 km],1))</f>
        <v>33</v>
      </c>
      <c r="AR33" s="65">
        <f>IF(km4_splits_ranks[[#This Row],[8 km]]="DNF","DNF",RANK(km4_splits_ranks[[#This Row],[8 km]],km4_splits_ranks[8 km],1))</f>
        <v>33</v>
      </c>
      <c r="AS33" s="65">
        <f>IF(km4_splits_ranks[[#This Row],[12 km]]="DNF","DNF",RANK(km4_splits_ranks[[#This Row],[12 km]],km4_splits_ranks[12 km],1))</f>
        <v>29</v>
      </c>
      <c r="AT33" s="65">
        <f>IF(km4_splits_ranks[[#This Row],[16 km]]="DNF","DNF",RANK(km4_splits_ranks[[#This Row],[16 km]],km4_splits_ranks[16 km],1))</f>
        <v>27</v>
      </c>
      <c r="AU33" s="65">
        <f>IF(km4_splits_ranks[[#This Row],[20 km]]="DNF","DNF",RANK(km4_splits_ranks[[#This Row],[20 km]],km4_splits_ranks[20 km],1))</f>
        <v>27</v>
      </c>
      <c r="AV33" s="65">
        <f>IF(km4_splits_ranks[[#This Row],[24 km]]="DNF","DNF",RANK(km4_splits_ranks[[#This Row],[24 km]],km4_splits_ranks[24 km],1))</f>
        <v>27</v>
      </c>
      <c r="AW33" s="65">
        <f>IF(km4_splits_ranks[[#This Row],[28 km]]="DNF","DNF",RANK(km4_splits_ranks[[#This Row],[28 km]],km4_splits_ranks[28 km],1))</f>
        <v>25</v>
      </c>
      <c r="AX33" s="65">
        <f>IF(km4_splits_ranks[[#This Row],[32 km]]="DNF","DNF",RANK(km4_splits_ranks[[#This Row],[32 km]],km4_splits_ranks[32 km],1))</f>
        <v>26</v>
      </c>
      <c r="AY33" s="65">
        <f>IF(km4_splits_ranks[[#This Row],[36 km]]="DNF","DNF",RANK(km4_splits_ranks[[#This Row],[36 km]],km4_splits_ranks[36 km],1))</f>
        <v>26</v>
      </c>
      <c r="AZ33" s="65">
        <f>IF(km4_splits_ranks[[#This Row],[40 km]]="DNF","DNF",RANK(km4_splits_ranks[[#This Row],[40 km]],km4_splits_ranks[40 km],1))</f>
        <v>28</v>
      </c>
      <c r="BA33" s="65">
        <f>IF(km4_splits_ranks[[#This Row],[42 km]]="DNF","DNF",RANK(km4_splits_ranks[[#This Row],[42 km]],km4_splits_ranks[42 km],1))</f>
        <v>28</v>
      </c>
    </row>
    <row r="34" spans="2:53" x14ac:dyDescent="0.2">
      <c r="B34" s="5">
        <v>29</v>
      </c>
      <c r="C34" s="1">
        <v>113</v>
      </c>
      <c r="D34" s="1" t="s">
        <v>54</v>
      </c>
      <c r="E34" s="3">
        <v>1977</v>
      </c>
      <c r="F34" s="3" t="s">
        <v>8</v>
      </c>
      <c r="G34" s="3">
        <v>13</v>
      </c>
      <c r="I34" s="7">
        <v>0.1385582175925926</v>
      </c>
      <c r="J34" s="38">
        <f>SUM(laps_times[[#This Row],[1]:[6]])</f>
        <v>1.2673958333333332E-2</v>
      </c>
      <c r="K34" s="39">
        <f>SUM(laps_times[[#This Row],[7]:[12]])</f>
        <v>1.2720949074074075E-2</v>
      </c>
      <c r="L34" s="39">
        <f>SUM(laps_times[[#This Row],[13]:[18]])</f>
        <v>1.2818402777777778E-2</v>
      </c>
      <c r="M34" s="39">
        <f>SUM(laps_times[[#This Row],[19]:[24]])</f>
        <v>1.2816087962962963E-2</v>
      </c>
      <c r="N34" s="39">
        <f>SUM(laps_times[[#This Row],[25]:[30]])</f>
        <v>1.2741550925925927E-2</v>
      </c>
      <c r="O34" s="39">
        <f>SUM(laps_times[[#This Row],[31]:[36]])</f>
        <v>1.2820023148148148E-2</v>
      </c>
      <c r="P34" s="39">
        <f>SUM(laps_times[[#This Row],[37]:[42]])</f>
        <v>1.2913773148148148E-2</v>
      </c>
      <c r="Q34" s="39">
        <f>SUM(laps_times[[#This Row],[43]:[48]])</f>
        <v>1.3297337962962962E-2</v>
      </c>
      <c r="R34" s="39">
        <f>SUM(laps_times[[#This Row],[49]:[54]])</f>
        <v>1.3884722222222222E-2</v>
      </c>
      <c r="S34" s="39">
        <f>SUM(laps_times[[#This Row],[55]:[60]])</f>
        <v>1.4544444444444445E-2</v>
      </c>
      <c r="T34" s="40">
        <f>SUM(laps_times[[#This Row],[61]:[63]])</f>
        <v>7.3275462962962964E-3</v>
      </c>
      <c r="U34" s="58">
        <f>IF(km4_splits_ranks[[#This Row],[0 - 4 ]]="DNF","DNF",RANK(km4_splits_ranks[[#This Row],[0 - 4 ]],km4_splits_ranks[0 - 4 ],1))</f>
        <v>30</v>
      </c>
      <c r="V34" s="59">
        <f>IF(km4_splits_ranks[[#This Row],[4 - 8 ]]="DNF","DNF",RANK(km4_splits_ranks[[#This Row],[4 - 8 ]],km4_splits_ranks[4 - 8 ],1))</f>
        <v>42</v>
      </c>
      <c r="W34" s="59">
        <f>IF(km4_splits_ranks[[#This Row],[8 - 12 ]]="DNF","DNF",RANK(km4_splits_ranks[[#This Row],[8 - 12 ]],km4_splits_ranks[8 - 12 ],1))</f>
        <v>43</v>
      </c>
      <c r="X34" s="59">
        <f>IF(km4_splits_ranks[[#This Row],[12 - 16 ]]="DNF","DNF",RANK(km4_splits_ranks[[#This Row],[12 - 16 ]],km4_splits_ranks[12 - 16 ],1))</f>
        <v>35</v>
      </c>
      <c r="Y34" s="59">
        <f>IF(km4_splits_ranks[[#This Row],[16 -20 ]]="DNF","DNF",RANK(km4_splits_ranks[[#This Row],[16 -20 ]],km4_splits_ranks[16 -20 ],1))</f>
        <v>31</v>
      </c>
      <c r="Z34" s="59">
        <f>IF(km4_splits_ranks[[#This Row],[20 - 24 ]]="DNF","DNF",RANK(km4_splits_ranks[[#This Row],[20 - 24 ]],km4_splits_ranks[20 - 24 ],1))</f>
        <v>26</v>
      </c>
      <c r="AA34" s="59">
        <f>IF(km4_splits_ranks[[#This Row],[24 - 28 ]]="DNF","DNF",RANK(km4_splits_ranks[[#This Row],[24 - 28 ]],km4_splits_ranks[24 - 28 ],1))</f>
        <v>24</v>
      </c>
      <c r="AB34" s="59">
        <f>IF(km4_splits_ranks[[#This Row],[28 - 32 ]]="DNF","DNF",RANK(km4_splits_ranks[[#This Row],[28 - 32 ]],km4_splits_ranks[28 - 32 ],1))</f>
        <v>24</v>
      </c>
      <c r="AC34" s="59">
        <f>IF(km4_splits_ranks[[#This Row],[32 - 36 ]]="DNF","DNF",RANK(km4_splits_ranks[[#This Row],[32 - 36 ]],km4_splits_ranks[32 - 36 ],1))</f>
        <v>29</v>
      </c>
      <c r="AD34" s="59">
        <f>IF(km4_splits_ranks[[#This Row],[36 - 40 ]]="DNF","DNF",RANK(km4_splits_ranks[[#This Row],[36 - 40 ]],km4_splits_ranks[36 - 40 ],1))</f>
        <v>33</v>
      </c>
      <c r="AE34" s="60">
        <f>IF(km4_splits_ranks[[#This Row],[40 - 42 ]]="DNF","DNF",RANK(km4_splits_ranks[[#This Row],[40 - 42 ]],km4_splits_ranks[40 - 42 ],1))</f>
        <v>40</v>
      </c>
      <c r="AF34" s="28">
        <f>km4_splits_ranks[[#This Row],[0 - 4 ]]</f>
        <v>1.2673958333333332E-2</v>
      </c>
      <c r="AG34" s="24">
        <f>IF(km4_splits_ranks[[#This Row],[4 - 8 ]]="DNF","DNF",km4_splits_ranks[[#This Row],[4 km]]+km4_splits_ranks[[#This Row],[4 - 8 ]])</f>
        <v>2.5394907407407408E-2</v>
      </c>
      <c r="AH34" s="24">
        <f>IF(km4_splits_ranks[[#This Row],[8 - 12 ]]="DNF","DNF",km4_splits_ranks[[#This Row],[8 km]]+km4_splits_ranks[[#This Row],[8 - 12 ]])</f>
        <v>3.8213310185185187E-2</v>
      </c>
      <c r="AI34" s="24">
        <f>IF(km4_splits_ranks[[#This Row],[12 - 16 ]]="DNF","DNF",km4_splits_ranks[[#This Row],[12 km]]+km4_splits_ranks[[#This Row],[12 - 16 ]])</f>
        <v>5.102939814814815E-2</v>
      </c>
      <c r="AJ34" s="24">
        <f>IF(km4_splits_ranks[[#This Row],[16 -20 ]]="DNF","DNF",km4_splits_ranks[[#This Row],[16 km]]+km4_splits_ranks[[#This Row],[16 -20 ]])</f>
        <v>6.3770949074074074E-2</v>
      </c>
      <c r="AK34" s="24">
        <f>IF(km4_splits_ranks[[#This Row],[20 - 24 ]]="DNF","DNF",km4_splits_ranks[[#This Row],[20 km]]+km4_splits_ranks[[#This Row],[20 - 24 ]])</f>
        <v>7.659097222222222E-2</v>
      </c>
      <c r="AL34" s="24">
        <f>IF(km4_splits_ranks[[#This Row],[24 - 28 ]]="DNF","DNF",km4_splits_ranks[[#This Row],[24 km]]+km4_splits_ranks[[#This Row],[24 - 28 ]])</f>
        <v>8.950474537037037E-2</v>
      </c>
      <c r="AM34" s="24">
        <f>IF(km4_splits_ranks[[#This Row],[28 - 32 ]]="DNF","DNF",km4_splits_ranks[[#This Row],[28 km]]+km4_splits_ranks[[#This Row],[28 - 32 ]])</f>
        <v>0.10280208333333334</v>
      </c>
      <c r="AN34" s="24">
        <f>IF(km4_splits_ranks[[#This Row],[32 - 36 ]]="DNF","DNF",km4_splits_ranks[[#This Row],[32 km]]+km4_splits_ranks[[#This Row],[32 - 36 ]])</f>
        <v>0.11668680555555555</v>
      </c>
      <c r="AO34" s="24">
        <f>IF(km4_splits_ranks[[#This Row],[36 - 40 ]]="DNF","DNF",km4_splits_ranks[[#This Row],[36 km]]+km4_splits_ranks[[#This Row],[36 - 40 ]])</f>
        <v>0.13123124999999999</v>
      </c>
      <c r="AP34" s="29">
        <f>IF(km4_splits_ranks[[#This Row],[40 - 42 ]]="DNF","DNF",km4_splits_ranks[[#This Row],[40 km]]+km4_splits_ranks[[#This Row],[40 - 42 ]])</f>
        <v>0.13855879629629628</v>
      </c>
      <c r="AQ34" s="64">
        <f>IF(km4_splits_ranks[[#This Row],[4 km]]="DNF","DNF",RANK(km4_splits_ranks[[#This Row],[4 km]],km4_splits_ranks[4 km],1))</f>
        <v>30</v>
      </c>
      <c r="AR34" s="65">
        <f>IF(km4_splits_ranks[[#This Row],[8 km]]="DNF","DNF",RANK(km4_splits_ranks[[#This Row],[8 km]],km4_splits_ranks[8 km],1))</f>
        <v>37</v>
      </c>
      <c r="AS34" s="65">
        <f>IF(km4_splits_ranks[[#This Row],[12 km]]="DNF","DNF",RANK(km4_splits_ranks[[#This Row],[12 km]],km4_splits_ranks[12 km],1))</f>
        <v>39</v>
      </c>
      <c r="AT34" s="65">
        <f>IF(km4_splits_ranks[[#This Row],[16 km]]="DNF","DNF",RANK(km4_splits_ranks[[#This Row],[16 km]],km4_splits_ranks[16 km],1))</f>
        <v>38</v>
      </c>
      <c r="AU34" s="65">
        <f>IF(km4_splits_ranks[[#This Row],[20 km]]="DNF","DNF",RANK(km4_splits_ranks[[#This Row],[20 km]],km4_splits_ranks[20 km],1))</f>
        <v>33</v>
      </c>
      <c r="AV34" s="65">
        <f>IF(km4_splits_ranks[[#This Row],[24 km]]="DNF","DNF",RANK(km4_splits_ranks[[#This Row],[24 km]],km4_splits_ranks[24 km],1))</f>
        <v>31</v>
      </c>
      <c r="AW34" s="65">
        <f>IF(km4_splits_ranks[[#This Row],[28 km]]="DNF","DNF",RANK(km4_splits_ranks[[#This Row],[28 km]],km4_splits_ranks[28 km],1))</f>
        <v>29</v>
      </c>
      <c r="AX34" s="65">
        <f>IF(km4_splits_ranks[[#This Row],[32 km]]="DNF","DNF",RANK(km4_splits_ranks[[#This Row],[32 km]],km4_splits_ranks[32 km],1))</f>
        <v>28</v>
      </c>
      <c r="AY34" s="65">
        <f>IF(km4_splits_ranks[[#This Row],[36 km]]="DNF","DNF",RANK(km4_splits_ranks[[#This Row],[36 km]],km4_splits_ranks[36 km],1))</f>
        <v>27</v>
      </c>
      <c r="AZ34" s="65">
        <f>IF(km4_splits_ranks[[#This Row],[40 km]]="DNF","DNF",RANK(km4_splits_ranks[[#This Row],[40 km]],km4_splits_ranks[40 km],1))</f>
        <v>29</v>
      </c>
      <c r="BA34" s="65">
        <f>IF(km4_splits_ranks[[#This Row],[42 km]]="DNF","DNF",RANK(km4_splits_ranks[[#This Row],[42 km]],km4_splits_ranks[42 km],1))</f>
        <v>29</v>
      </c>
    </row>
    <row r="35" spans="2:53" x14ac:dyDescent="0.2">
      <c r="B35" s="5">
        <v>30</v>
      </c>
      <c r="C35" s="1">
        <v>35</v>
      </c>
      <c r="D35" s="1" t="s">
        <v>55</v>
      </c>
      <c r="E35" s="3">
        <v>1968</v>
      </c>
      <c r="F35" s="3" t="s">
        <v>1</v>
      </c>
      <c r="G35" s="3">
        <v>14</v>
      </c>
      <c r="H35" s="1" t="s">
        <v>56</v>
      </c>
      <c r="I35" s="7">
        <v>0.13914293981481482</v>
      </c>
      <c r="J35" s="38">
        <f>SUM(laps_times[[#This Row],[1]:[6]])</f>
        <v>1.3187152777777777E-2</v>
      </c>
      <c r="K35" s="39">
        <f>SUM(laps_times[[#This Row],[7]:[12]])</f>
        <v>1.269363425925926E-2</v>
      </c>
      <c r="L35" s="39">
        <f>SUM(laps_times[[#This Row],[13]:[18]])</f>
        <v>1.2675000000000002E-2</v>
      </c>
      <c r="M35" s="39">
        <f>SUM(laps_times[[#This Row],[19]:[24]])</f>
        <v>1.2766435185185186E-2</v>
      </c>
      <c r="N35" s="39">
        <f>SUM(laps_times[[#This Row],[25]:[30]])</f>
        <v>1.2922569444444445E-2</v>
      </c>
      <c r="O35" s="39">
        <f>SUM(laps_times[[#This Row],[31]:[36]])</f>
        <v>1.3151157407407407E-2</v>
      </c>
      <c r="P35" s="39">
        <f>SUM(laps_times[[#This Row],[37]:[42]])</f>
        <v>1.3143865740740742E-2</v>
      </c>
      <c r="Q35" s="39">
        <f>SUM(laps_times[[#This Row],[43]:[48]])</f>
        <v>1.3519212962962962E-2</v>
      </c>
      <c r="R35" s="39">
        <f>SUM(laps_times[[#This Row],[49]:[54]])</f>
        <v>1.3821412037037037E-2</v>
      </c>
      <c r="S35" s="39">
        <f>SUM(laps_times[[#This Row],[55]:[60]])</f>
        <v>1.4139351851851851E-2</v>
      </c>
      <c r="T35" s="40">
        <f>SUM(laps_times[[#This Row],[61]:[63]])</f>
        <v>7.123263888888889E-3</v>
      </c>
      <c r="U35" s="58">
        <f>IF(km4_splits_ranks[[#This Row],[0 - 4 ]]="DNF","DNF",RANK(km4_splits_ranks[[#This Row],[0 - 4 ]],km4_splits_ranks[0 - 4 ],1))</f>
        <v>43</v>
      </c>
      <c r="V35" s="59">
        <f>IF(km4_splits_ranks[[#This Row],[4 - 8 ]]="DNF","DNF",RANK(km4_splits_ranks[[#This Row],[4 - 8 ]],km4_splits_ranks[4 - 8 ],1))</f>
        <v>41</v>
      </c>
      <c r="W35" s="59">
        <f>IF(km4_splits_ranks[[#This Row],[8 - 12 ]]="DNF","DNF",RANK(km4_splits_ranks[[#This Row],[8 - 12 ]],km4_splits_ranks[8 - 12 ],1))</f>
        <v>38</v>
      </c>
      <c r="X35" s="59">
        <f>IF(km4_splits_ranks[[#This Row],[12 - 16 ]]="DNF","DNF",RANK(km4_splits_ranks[[#This Row],[12 - 16 ]],km4_splits_ranks[12 - 16 ],1))</f>
        <v>33</v>
      </c>
      <c r="Y35" s="59">
        <f>IF(km4_splits_ranks[[#This Row],[16 -20 ]]="DNF","DNF",RANK(km4_splits_ranks[[#This Row],[16 -20 ]],km4_splits_ranks[16 -20 ],1))</f>
        <v>36</v>
      </c>
      <c r="Z35" s="59">
        <f>IF(km4_splits_ranks[[#This Row],[20 - 24 ]]="DNF","DNF",RANK(km4_splits_ranks[[#This Row],[20 - 24 ]],km4_splits_ranks[20 - 24 ],1))</f>
        <v>32</v>
      </c>
      <c r="AA35" s="59">
        <f>IF(km4_splits_ranks[[#This Row],[24 - 28 ]]="DNF","DNF",RANK(km4_splits_ranks[[#This Row],[24 - 28 ]],km4_splits_ranks[24 - 28 ],1))</f>
        <v>31</v>
      </c>
      <c r="AB35" s="59">
        <f>IF(km4_splits_ranks[[#This Row],[28 - 32 ]]="DNF","DNF",RANK(km4_splits_ranks[[#This Row],[28 - 32 ]],km4_splits_ranks[28 - 32 ],1))</f>
        <v>27</v>
      </c>
      <c r="AC35" s="59">
        <f>IF(km4_splits_ranks[[#This Row],[32 - 36 ]]="DNF","DNF",RANK(km4_splits_ranks[[#This Row],[32 - 36 ]],km4_splits_ranks[32 - 36 ],1))</f>
        <v>26</v>
      </c>
      <c r="AD35" s="59">
        <f>IF(km4_splits_ranks[[#This Row],[36 - 40 ]]="DNF","DNF",RANK(km4_splits_ranks[[#This Row],[36 - 40 ]],km4_splits_ranks[36 - 40 ],1))</f>
        <v>30</v>
      </c>
      <c r="AE35" s="60">
        <f>IF(km4_splits_ranks[[#This Row],[40 - 42 ]]="DNF","DNF",RANK(km4_splits_ranks[[#This Row],[40 - 42 ]],km4_splits_ranks[40 - 42 ],1))</f>
        <v>35</v>
      </c>
      <c r="AF35" s="28">
        <f>km4_splits_ranks[[#This Row],[0 - 4 ]]</f>
        <v>1.3187152777777777E-2</v>
      </c>
      <c r="AG35" s="24">
        <f>IF(km4_splits_ranks[[#This Row],[4 - 8 ]]="DNF","DNF",km4_splits_ranks[[#This Row],[4 km]]+km4_splits_ranks[[#This Row],[4 - 8 ]])</f>
        <v>2.5880787037037035E-2</v>
      </c>
      <c r="AH35" s="24">
        <f>IF(km4_splits_ranks[[#This Row],[8 - 12 ]]="DNF","DNF",km4_splits_ranks[[#This Row],[8 km]]+km4_splits_ranks[[#This Row],[8 - 12 ]])</f>
        <v>3.8555787037037034E-2</v>
      </c>
      <c r="AI35" s="24">
        <f>IF(km4_splits_ranks[[#This Row],[12 - 16 ]]="DNF","DNF",km4_splits_ranks[[#This Row],[12 km]]+km4_splits_ranks[[#This Row],[12 - 16 ]])</f>
        <v>5.132222222222222E-2</v>
      </c>
      <c r="AJ35" s="24">
        <f>IF(km4_splits_ranks[[#This Row],[16 -20 ]]="DNF","DNF",km4_splits_ranks[[#This Row],[16 km]]+km4_splits_ranks[[#This Row],[16 -20 ]])</f>
        <v>6.4244791666666662E-2</v>
      </c>
      <c r="AK35" s="24">
        <f>IF(km4_splits_ranks[[#This Row],[20 - 24 ]]="DNF","DNF",km4_splits_ranks[[#This Row],[20 km]]+km4_splits_ranks[[#This Row],[20 - 24 ]])</f>
        <v>7.7395949074074072E-2</v>
      </c>
      <c r="AL35" s="24">
        <f>IF(km4_splits_ranks[[#This Row],[24 - 28 ]]="DNF","DNF",km4_splits_ranks[[#This Row],[24 km]]+km4_splits_ranks[[#This Row],[24 - 28 ]])</f>
        <v>9.0539814814814809E-2</v>
      </c>
      <c r="AM35" s="24">
        <f>IF(km4_splits_ranks[[#This Row],[28 - 32 ]]="DNF","DNF",km4_splits_ranks[[#This Row],[28 km]]+km4_splits_ranks[[#This Row],[28 - 32 ]])</f>
        <v>0.10405902777777777</v>
      </c>
      <c r="AN35" s="24">
        <f>IF(km4_splits_ranks[[#This Row],[32 - 36 ]]="DNF","DNF",km4_splits_ranks[[#This Row],[32 km]]+km4_splits_ranks[[#This Row],[32 - 36 ]])</f>
        <v>0.1178804398148148</v>
      </c>
      <c r="AO35" s="24">
        <f>IF(km4_splits_ranks[[#This Row],[36 - 40 ]]="DNF","DNF",km4_splits_ranks[[#This Row],[36 km]]+km4_splits_ranks[[#This Row],[36 - 40 ]])</f>
        <v>0.13201979166666666</v>
      </c>
      <c r="AP35" s="29">
        <f>IF(km4_splits_ranks[[#This Row],[40 - 42 ]]="DNF","DNF",km4_splits_ranks[[#This Row],[40 km]]+km4_splits_ranks[[#This Row],[40 - 42 ]])</f>
        <v>0.13914305555555556</v>
      </c>
      <c r="AQ35" s="64">
        <f>IF(km4_splits_ranks[[#This Row],[4 km]]="DNF","DNF",RANK(km4_splits_ranks[[#This Row],[4 km]],km4_splits_ranks[4 km],1))</f>
        <v>43</v>
      </c>
      <c r="AR35" s="65">
        <f>IF(km4_splits_ranks[[#This Row],[8 km]]="DNF","DNF",RANK(km4_splits_ranks[[#This Row],[8 km]],km4_splits_ranks[8 km],1))</f>
        <v>43</v>
      </c>
      <c r="AS35" s="65">
        <f>IF(km4_splits_ranks[[#This Row],[12 km]]="DNF","DNF",RANK(km4_splits_ranks[[#This Row],[12 km]],km4_splits_ranks[12 km],1))</f>
        <v>41</v>
      </c>
      <c r="AT35" s="65">
        <f>IF(km4_splits_ranks[[#This Row],[16 km]]="DNF","DNF",RANK(km4_splits_ranks[[#This Row],[16 km]],km4_splits_ranks[16 km],1))</f>
        <v>39</v>
      </c>
      <c r="AU35" s="65">
        <f>IF(km4_splits_ranks[[#This Row],[20 km]]="DNF","DNF",RANK(km4_splits_ranks[[#This Row],[20 km]],km4_splits_ranks[20 km],1))</f>
        <v>38</v>
      </c>
      <c r="AV35" s="65">
        <f>IF(km4_splits_ranks[[#This Row],[24 km]]="DNF","DNF",RANK(km4_splits_ranks[[#This Row],[24 km]],km4_splits_ranks[24 km],1))</f>
        <v>36</v>
      </c>
      <c r="AW35" s="65">
        <f>IF(km4_splits_ranks[[#This Row],[28 km]]="DNF","DNF",RANK(km4_splits_ranks[[#This Row],[28 km]],km4_splits_ranks[28 km],1))</f>
        <v>34</v>
      </c>
      <c r="AX35" s="65">
        <f>IF(km4_splits_ranks[[#This Row],[32 km]]="DNF","DNF",RANK(km4_splits_ranks[[#This Row],[32 km]],km4_splits_ranks[32 km],1))</f>
        <v>32</v>
      </c>
      <c r="AY35" s="65">
        <f>IF(km4_splits_ranks[[#This Row],[36 km]]="DNF","DNF",RANK(km4_splits_ranks[[#This Row],[36 km]],km4_splits_ranks[36 km],1))</f>
        <v>31</v>
      </c>
      <c r="AZ35" s="65">
        <f>IF(km4_splits_ranks[[#This Row],[40 km]]="DNF","DNF",RANK(km4_splits_ranks[[#This Row],[40 km]],km4_splits_ranks[40 km],1))</f>
        <v>30</v>
      </c>
      <c r="BA35" s="65">
        <f>IF(km4_splits_ranks[[#This Row],[42 km]]="DNF","DNF",RANK(km4_splits_ranks[[#This Row],[42 km]],km4_splits_ranks[42 km],1))</f>
        <v>30</v>
      </c>
    </row>
    <row r="36" spans="2:53" x14ac:dyDescent="0.2">
      <c r="B36" s="5">
        <v>31</v>
      </c>
      <c r="C36" s="1">
        <v>39</v>
      </c>
      <c r="D36" s="1" t="s">
        <v>57</v>
      </c>
      <c r="E36" s="3">
        <v>1967</v>
      </c>
      <c r="F36" s="3" t="s">
        <v>1</v>
      </c>
      <c r="G36" s="3">
        <v>15</v>
      </c>
      <c r="H36" s="1" t="s">
        <v>47</v>
      </c>
      <c r="I36" s="7">
        <v>0.13962824074074073</v>
      </c>
      <c r="J36" s="38">
        <f>SUM(laps_times[[#This Row],[1]:[6]])</f>
        <v>1.4459837962962963E-2</v>
      </c>
      <c r="K36" s="39">
        <f>SUM(laps_times[[#This Row],[7]:[12]])</f>
        <v>1.3725462962962964E-2</v>
      </c>
      <c r="L36" s="39">
        <f>SUM(laps_times[[#This Row],[13]:[18]])</f>
        <v>1.3813194444444442E-2</v>
      </c>
      <c r="M36" s="39">
        <f>SUM(laps_times[[#This Row],[19]:[24]])</f>
        <v>1.2981250000000001E-2</v>
      </c>
      <c r="N36" s="39">
        <f>SUM(laps_times[[#This Row],[25]:[30]])</f>
        <v>1.3247569444444444E-2</v>
      </c>
      <c r="O36" s="39">
        <f>SUM(laps_times[[#This Row],[31]:[36]])</f>
        <v>1.3323611111111112E-2</v>
      </c>
      <c r="P36" s="39">
        <f>SUM(laps_times[[#This Row],[37]:[42]])</f>
        <v>1.3124305555555556E-2</v>
      </c>
      <c r="Q36" s="39">
        <f>SUM(laps_times[[#This Row],[43]:[48]])</f>
        <v>1.2828935185185185E-2</v>
      </c>
      <c r="R36" s="39">
        <f>SUM(laps_times[[#This Row],[49]:[54]])</f>
        <v>1.2528703703703703E-2</v>
      </c>
      <c r="S36" s="39">
        <f>SUM(laps_times[[#This Row],[55]:[60]])</f>
        <v>1.3025694444444446E-2</v>
      </c>
      <c r="T36" s="40">
        <f>SUM(laps_times[[#This Row],[61]:[63]])</f>
        <v>6.5697916666666665E-3</v>
      </c>
      <c r="U36" s="58">
        <f>IF(km4_splits_ranks[[#This Row],[0 - 4 ]]="DNF","DNF",RANK(km4_splits_ranks[[#This Row],[0 - 4 ]],km4_splits_ranks[0 - 4 ],1))</f>
        <v>76</v>
      </c>
      <c r="V36" s="59">
        <f>IF(km4_splits_ranks[[#This Row],[4 - 8 ]]="DNF","DNF",RANK(km4_splits_ranks[[#This Row],[4 - 8 ]],km4_splits_ranks[4 - 8 ],1))</f>
        <v>71</v>
      </c>
      <c r="W36" s="59">
        <f>IF(km4_splits_ranks[[#This Row],[8 - 12 ]]="DNF","DNF",RANK(km4_splits_ranks[[#This Row],[8 - 12 ]],km4_splits_ranks[8 - 12 ],1))</f>
        <v>72</v>
      </c>
      <c r="X36" s="59">
        <f>IF(km4_splits_ranks[[#This Row],[12 - 16 ]]="DNF","DNF",RANK(km4_splits_ranks[[#This Row],[12 - 16 ]],km4_splits_ranks[12 - 16 ],1))</f>
        <v>41</v>
      </c>
      <c r="Y36" s="59">
        <f>IF(km4_splits_ranks[[#This Row],[16 -20 ]]="DNF","DNF",RANK(km4_splits_ranks[[#This Row],[16 -20 ]],km4_splits_ranks[16 -20 ],1))</f>
        <v>39</v>
      </c>
      <c r="Z36" s="59">
        <f>IF(km4_splits_ranks[[#This Row],[20 - 24 ]]="DNF","DNF",RANK(km4_splits_ranks[[#This Row],[20 - 24 ]],km4_splits_ranks[20 - 24 ],1))</f>
        <v>38</v>
      </c>
      <c r="AA36" s="59">
        <f>IF(km4_splits_ranks[[#This Row],[24 - 28 ]]="DNF","DNF",RANK(km4_splits_ranks[[#This Row],[24 - 28 ]],km4_splits_ranks[24 - 28 ],1))</f>
        <v>29</v>
      </c>
      <c r="AB36" s="59">
        <f>IF(km4_splits_ranks[[#This Row],[28 - 32 ]]="DNF","DNF",RANK(km4_splits_ranks[[#This Row],[28 - 32 ]],km4_splits_ranks[28 - 32 ],1))</f>
        <v>18</v>
      </c>
      <c r="AC36" s="59">
        <f>IF(km4_splits_ranks[[#This Row],[32 - 36 ]]="DNF","DNF",RANK(km4_splits_ranks[[#This Row],[32 - 36 ]],km4_splits_ranks[32 - 36 ],1))</f>
        <v>13</v>
      </c>
      <c r="AD36" s="59">
        <f>IF(km4_splits_ranks[[#This Row],[36 - 40 ]]="DNF","DNF",RANK(km4_splits_ranks[[#This Row],[36 - 40 ]],km4_splits_ranks[36 - 40 ],1))</f>
        <v>16</v>
      </c>
      <c r="AE36" s="60">
        <f>IF(km4_splits_ranks[[#This Row],[40 - 42 ]]="DNF","DNF",RANK(km4_splits_ranks[[#This Row],[40 - 42 ]],km4_splits_ranks[40 - 42 ],1))</f>
        <v>20</v>
      </c>
      <c r="AF36" s="28">
        <f>km4_splits_ranks[[#This Row],[0 - 4 ]]</f>
        <v>1.4459837962962963E-2</v>
      </c>
      <c r="AG36" s="24">
        <f>IF(km4_splits_ranks[[#This Row],[4 - 8 ]]="DNF","DNF",km4_splits_ranks[[#This Row],[4 km]]+km4_splits_ranks[[#This Row],[4 - 8 ]])</f>
        <v>2.8185300925925926E-2</v>
      </c>
      <c r="AH36" s="24">
        <f>IF(km4_splits_ranks[[#This Row],[8 - 12 ]]="DNF","DNF",km4_splits_ranks[[#This Row],[8 km]]+km4_splits_ranks[[#This Row],[8 - 12 ]])</f>
        <v>4.199849537037037E-2</v>
      </c>
      <c r="AI36" s="24">
        <f>IF(km4_splits_ranks[[#This Row],[12 - 16 ]]="DNF","DNF",km4_splits_ranks[[#This Row],[12 km]]+km4_splits_ranks[[#This Row],[12 - 16 ]])</f>
        <v>5.497974537037037E-2</v>
      </c>
      <c r="AJ36" s="24">
        <f>IF(km4_splits_ranks[[#This Row],[16 -20 ]]="DNF","DNF",km4_splits_ranks[[#This Row],[16 km]]+km4_splits_ranks[[#This Row],[16 -20 ]])</f>
        <v>6.822731481481481E-2</v>
      </c>
      <c r="AK36" s="24">
        <f>IF(km4_splits_ranks[[#This Row],[20 - 24 ]]="DNF","DNF",km4_splits_ranks[[#This Row],[20 km]]+km4_splits_ranks[[#This Row],[20 - 24 ]])</f>
        <v>8.1550925925925916E-2</v>
      </c>
      <c r="AL36" s="24">
        <f>IF(km4_splits_ranks[[#This Row],[24 - 28 ]]="DNF","DNF",km4_splits_ranks[[#This Row],[24 km]]+km4_splits_ranks[[#This Row],[24 - 28 ]])</f>
        <v>9.4675231481481464E-2</v>
      </c>
      <c r="AM36" s="24">
        <f>IF(km4_splits_ranks[[#This Row],[28 - 32 ]]="DNF","DNF",km4_splits_ranks[[#This Row],[28 km]]+km4_splits_ranks[[#This Row],[28 - 32 ]])</f>
        <v>0.10750416666666665</v>
      </c>
      <c r="AN36" s="24">
        <f>IF(km4_splits_ranks[[#This Row],[32 - 36 ]]="DNF","DNF",km4_splits_ranks[[#This Row],[32 km]]+km4_splits_ranks[[#This Row],[32 - 36 ]])</f>
        <v>0.12003287037037036</v>
      </c>
      <c r="AO36" s="24">
        <f>IF(km4_splits_ranks[[#This Row],[36 - 40 ]]="DNF","DNF",km4_splits_ranks[[#This Row],[36 km]]+km4_splits_ranks[[#This Row],[36 - 40 ]])</f>
        <v>0.13305856481481482</v>
      </c>
      <c r="AP36" s="29">
        <f>IF(km4_splits_ranks[[#This Row],[40 - 42 ]]="DNF","DNF",km4_splits_ranks[[#This Row],[40 km]]+km4_splits_ranks[[#This Row],[40 - 42 ]])</f>
        <v>0.13962835648148147</v>
      </c>
      <c r="AQ36" s="64">
        <f>IF(km4_splits_ranks[[#This Row],[4 km]]="DNF","DNF",RANK(km4_splits_ranks[[#This Row],[4 km]],km4_splits_ranks[4 km],1))</f>
        <v>76</v>
      </c>
      <c r="AR36" s="65">
        <f>IF(km4_splits_ranks[[#This Row],[8 km]]="DNF","DNF",RANK(km4_splits_ranks[[#This Row],[8 km]],km4_splits_ranks[8 km],1))</f>
        <v>75</v>
      </c>
      <c r="AS36" s="65">
        <f>IF(km4_splits_ranks[[#This Row],[12 km]]="DNF","DNF",RANK(km4_splits_ranks[[#This Row],[12 km]],km4_splits_ranks[12 km],1))</f>
        <v>72</v>
      </c>
      <c r="AT36" s="65">
        <f>IF(km4_splits_ranks[[#This Row],[16 km]]="DNF","DNF",RANK(km4_splits_ranks[[#This Row],[16 km]],km4_splits_ranks[16 km],1))</f>
        <v>67</v>
      </c>
      <c r="AU36" s="65">
        <f>IF(km4_splits_ranks[[#This Row],[20 km]]="DNF","DNF",RANK(km4_splits_ranks[[#This Row],[20 km]],km4_splits_ranks[20 km],1))</f>
        <v>59</v>
      </c>
      <c r="AV36" s="65">
        <f>IF(km4_splits_ranks[[#This Row],[24 km]]="DNF","DNF",RANK(km4_splits_ranks[[#This Row],[24 km]],km4_splits_ranks[24 km],1))</f>
        <v>56</v>
      </c>
      <c r="AW36" s="65">
        <f>IF(km4_splits_ranks[[#This Row],[28 km]]="DNF","DNF",RANK(km4_splits_ranks[[#This Row],[28 km]],km4_splits_ranks[28 km],1))</f>
        <v>46</v>
      </c>
      <c r="AX36" s="65">
        <f>IF(km4_splits_ranks[[#This Row],[32 km]]="DNF","DNF",RANK(km4_splits_ranks[[#This Row],[32 km]],km4_splits_ranks[32 km],1))</f>
        <v>43</v>
      </c>
      <c r="AY36" s="65">
        <f>IF(km4_splits_ranks[[#This Row],[36 km]]="DNF","DNF",RANK(km4_splits_ranks[[#This Row],[36 km]],km4_splits_ranks[36 km],1))</f>
        <v>35</v>
      </c>
      <c r="AZ36" s="65">
        <f>IF(km4_splits_ranks[[#This Row],[40 km]]="DNF","DNF",RANK(km4_splits_ranks[[#This Row],[40 km]],km4_splits_ranks[40 km],1))</f>
        <v>32</v>
      </c>
      <c r="BA36" s="65">
        <f>IF(km4_splits_ranks[[#This Row],[42 km]]="DNF","DNF",RANK(km4_splits_ranks[[#This Row],[42 km]],km4_splits_ranks[42 km],1))</f>
        <v>31</v>
      </c>
    </row>
    <row r="37" spans="2:53" x14ac:dyDescent="0.2">
      <c r="B37" s="5">
        <v>32</v>
      </c>
      <c r="C37" s="1">
        <v>130</v>
      </c>
      <c r="D37" s="1" t="s">
        <v>58</v>
      </c>
      <c r="E37" s="3">
        <v>1977</v>
      </c>
      <c r="F37" s="3" t="s">
        <v>8</v>
      </c>
      <c r="G37" s="3">
        <v>14</v>
      </c>
      <c r="H37" s="1" t="s">
        <v>59</v>
      </c>
      <c r="I37" s="7">
        <v>0.14019282407407407</v>
      </c>
      <c r="J37" s="38">
        <f>SUM(laps_times[[#This Row],[1]:[6]])</f>
        <v>1.2965162037037035E-2</v>
      </c>
      <c r="K37" s="39">
        <f>SUM(laps_times[[#This Row],[7]:[12]])</f>
        <v>1.2501388888888888E-2</v>
      </c>
      <c r="L37" s="39">
        <f>SUM(laps_times[[#This Row],[13]:[18]])</f>
        <v>1.232962962962963E-2</v>
      </c>
      <c r="M37" s="39">
        <f>SUM(laps_times[[#This Row],[19]:[24]])</f>
        <v>1.2332523148148148E-2</v>
      </c>
      <c r="N37" s="39">
        <f>SUM(laps_times[[#This Row],[25]:[30]])</f>
        <v>1.2594560185185186E-2</v>
      </c>
      <c r="O37" s="39">
        <f>SUM(laps_times[[#This Row],[31]:[36]])</f>
        <v>1.2735300925925924E-2</v>
      </c>
      <c r="P37" s="39">
        <f>SUM(laps_times[[#This Row],[37]:[42]])</f>
        <v>1.3390162037037039E-2</v>
      </c>
      <c r="Q37" s="39">
        <f>SUM(laps_times[[#This Row],[43]:[48]])</f>
        <v>1.3781365740740742E-2</v>
      </c>
      <c r="R37" s="39">
        <f>SUM(laps_times[[#This Row],[49]:[54]])</f>
        <v>1.5442476851851851E-2</v>
      </c>
      <c r="S37" s="39">
        <f>SUM(laps_times[[#This Row],[55]:[60]])</f>
        <v>1.4623958333333334E-2</v>
      </c>
      <c r="T37" s="40">
        <f>SUM(laps_times[[#This Row],[61]:[63]])</f>
        <v>7.4967592592592603E-3</v>
      </c>
      <c r="U37" s="58">
        <f>IF(km4_splits_ranks[[#This Row],[0 - 4 ]]="DNF","DNF",RANK(km4_splits_ranks[[#This Row],[0 - 4 ]],km4_splits_ranks[0 - 4 ],1))</f>
        <v>39</v>
      </c>
      <c r="V37" s="59">
        <f>IF(km4_splits_ranks[[#This Row],[4 - 8 ]]="DNF","DNF",RANK(km4_splits_ranks[[#This Row],[4 - 8 ]],km4_splits_ranks[4 - 8 ],1))</f>
        <v>36</v>
      </c>
      <c r="W37" s="59">
        <f>IF(km4_splits_ranks[[#This Row],[8 - 12 ]]="DNF","DNF",RANK(km4_splits_ranks[[#This Row],[8 - 12 ]],km4_splits_ranks[8 - 12 ],1))</f>
        <v>27</v>
      </c>
      <c r="X37" s="59">
        <f>IF(km4_splits_ranks[[#This Row],[12 - 16 ]]="DNF","DNF",RANK(km4_splits_ranks[[#This Row],[12 - 16 ]],km4_splits_ranks[12 - 16 ],1))</f>
        <v>23</v>
      </c>
      <c r="Y37" s="59">
        <f>IF(km4_splits_ranks[[#This Row],[16 -20 ]]="DNF","DNF",RANK(km4_splits_ranks[[#This Row],[16 -20 ]],km4_splits_ranks[16 -20 ],1))</f>
        <v>26</v>
      </c>
      <c r="Z37" s="59">
        <f>IF(km4_splits_ranks[[#This Row],[20 - 24 ]]="DNF","DNF",RANK(km4_splits_ranks[[#This Row],[20 - 24 ]],km4_splits_ranks[20 - 24 ],1))</f>
        <v>24</v>
      </c>
      <c r="AA37" s="59">
        <f>IF(km4_splits_ranks[[#This Row],[24 - 28 ]]="DNF","DNF",RANK(km4_splits_ranks[[#This Row],[24 - 28 ]],km4_splits_ranks[24 - 28 ],1))</f>
        <v>35</v>
      </c>
      <c r="AB37" s="59">
        <f>IF(km4_splits_ranks[[#This Row],[28 - 32 ]]="DNF","DNF",RANK(km4_splits_ranks[[#This Row],[28 - 32 ]],km4_splits_ranks[28 - 32 ],1))</f>
        <v>33</v>
      </c>
      <c r="AC37" s="59">
        <f>IF(km4_splits_ranks[[#This Row],[32 - 36 ]]="DNF","DNF",RANK(km4_splits_ranks[[#This Row],[32 - 36 ]],km4_splits_ranks[32 - 36 ],1))</f>
        <v>51</v>
      </c>
      <c r="AD37" s="59">
        <f>IF(km4_splits_ranks[[#This Row],[36 - 40 ]]="DNF","DNF",RANK(km4_splits_ranks[[#This Row],[36 - 40 ]],km4_splits_ranks[36 - 40 ],1))</f>
        <v>34</v>
      </c>
      <c r="AE37" s="60">
        <f>IF(km4_splits_ranks[[#This Row],[40 - 42 ]]="DNF","DNF",RANK(km4_splits_ranks[[#This Row],[40 - 42 ]],km4_splits_ranks[40 - 42 ],1))</f>
        <v>45</v>
      </c>
      <c r="AF37" s="28">
        <f>km4_splits_ranks[[#This Row],[0 - 4 ]]</f>
        <v>1.2965162037037035E-2</v>
      </c>
      <c r="AG37" s="24">
        <f>IF(km4_splits_ranks[[#This Row],[4 - 8 ]]="DNF","DNF",km4_splits_ranks[[#This Row],[4 km]]+km4_splits_ranks[[#This Row],[4 - 8 ]])</f>
        <v>2.5466550925925924E-2</v>
      </c>
      <c r="AH37" s="24">
        <f>IF(km4_splits_ranks[[#This Row],[8 - 12 ]]="DNF","DNF",km4_splits_ranks[[#This Row],[8 km]]+km4_splits_ranks[[#This Row],[8 - 12 ]])</f>
        <v>3.7796180555555552E-2</v>
      </c>
      <c r="AI37" s="24">
        <f>IF(km4_splits_ranks[[#This Row],[12 - 16 ]]="DNF","DNF",km4_splits_ranks[[#This Row],[12 km]]+km4_splits_ranks[[#This Row],[12 - 16 ]])</f>
        <v>5.0128703703703703E-2</v>
      </c>
      <c r="AJ37" s="24">
        <f>IF(km4_splits_ranks[[#This Row],[16 -20 ]]="DNF","DNF",km4_splits_ranks[[#This Row],[16 km]]+km4_splits_ranks[[#This Row],[16 -20 ]])</f>
        <v>6.2723263888888894E-2</v>
      </c>
      <c r="AK37" s="24">
        <f>IF(km4_splits_ranks[[#This Row],[20 - 24 ]]="DNF","DNF",km4_splits_ranks[[#This Row],[20 km]]+km4_splits_ranks[[#This Row],[20 - 24 ]])</f>
        <v>7.5458564814814819E-2</v>
      </c>
      <c r="AL37" s="24">
        <f>IF(km4_splits_ranks[[#This Row],[24 - 28 ]]="DNF","DNF",km4_splits_ranks[[#This Row],[24 km]]+km4_splits_ranks[[#This Row],[24 - 28 ]])</f>
        <v>8.8848726851851856E-2</v>
      </c>
      <c r="AM37" s="24">
        <f>IF(km4_splits_ranks[[#This Row],[28 - 32 ]]="DNF","DNF",km4_splits_ranks[[#This Row],[28 km]]+km4_splits_ranks[[#This Row],[28 - 32 ]])</f>
        <v>0.10263009259259259</v>
      </c>
      <c r="AN37" s="24">
        <f>IF(km4_splits_ranks[[#This Row],[32 - 36 ]]="DNF","DNF",km4_splits_ranks[[#This Row],[32 km]]+km4_splits_ranks[[#This Row],[32 - 36 ]])</f>
        <v>0.11807256944444444</v>
      </c>
      <c r="AO37" s="24">
        <f>IF(km4_splits_ranks[[#This Row],[36 - 40 ]]="DNF","DNF",km4_splits_ranks[[#This Row],[36 km]]+km4_splits_ranks[[#This Row],[36 - 40 ]])</f>
        <v>0.13269652777777777</v>
      </c>
      <c r="AP37" s="29">
        <f>IF(km4_splits_ranks[[#This Row],[40 - 42 ]]="DNF","DNF",km4_splits_ranks[[#This Row],[40 km]]+km4_splits_ranks[[#This Row],[40 - 42 ]])</f>
        <v>0.14019328703703704</v>
      </c>
      <c r="AQ37" s="64">
        <f>IF(km4_splits_ranks[[#This Row],[4 km]]="DNF","DNF",RANK(km4_splits_ranks[[#This Row],[4 km]],km4_splits_ranks[4 km],1))</f>
        <v>39</v>
      </c>
      <c r="AR37" s="65">
        <f>IF(km4_splits_ranks[[#This Row],[8 km]]="DNF","DNF",RANK(km4_splits_ranks[[#This Row],[8 km]],km4_splits_ranks[8 km],1))</f>
        <v>39</v>
      </c>
      <c r="AS37" s="65">
        <f>IF(km4_splits_ranks[[#This Row],[12 km]]="DNF","DNF",RANK(km4_splits_ranks[[#This Row],[12 km]],km4_splits_ranks[12 km],1))</f>
        <v>34</v>
      </c>
      <c r="AT37" s="65">
        <f>IF(km4_splits_ranks[[#This Row],[16 km]]="DNF","DNF",RANK(km4_splits_ranks[[#This Row],[16 km]],km4_splits_ranks[16 km],1))</f>
        <v>29</v>
      </c>
      <c r="AU37" s="65">
        <f>IF(km4_splits_ranks[[#This Row],[20 km]]="DNF","DNF",RANK(km4_splits_ranks[[#This Row],[20 km]],km4_splits_ranks[20 km],1))</f>
        <v>28</v>
      </c>
      <c r="AV37" s="65">
        <f>IF(km4_splits_ranks[[#This Row],[24 km]]="DNF","DNF",RANK(km4_splits_ranks[[#This Row],[24 km]],km4_splits_ranks[24 km],1))</f>
        <v>26</v>
      </c>
      <c r="AW37" s="65">
        <f>IF(km4_splits_ranks[[#This Row],[28 km]]="DNF","DNF",RANK(km4_splits_ranks[[#This Row],[28 km]],km4_splits_ranks[28 km],1))</f>
        <v>27</v>
      </c>
      <c r="AX37" s="65">
        <f>IF(km4_splits_ranks[[#This Row],[32 km]]="DNF","DNF",RANK(km4_splits_ranks[[#This Row],[32 km]],km4_splits_ranks[32 km],1))</f>
        <v>27</v>
      </c>
      <c r="AY37" s="65">
        <f>IF(km4_splits_ranks[[#This Row],[36 km]]="DNF","DNF",RANK(km4_splits_ranks[[#This Row],[36 km]],km4_splits_ranks[36 km],1))</f>
        <v>32</v>
      </c>
      <c r="AZ37" s="65">
        <f>IF(km4_splits_ranks[[#This Row],[40 km]]="DNF","DNF",RANK(km4_splits_ranks[[#This Row],[40 km]],km4_splits_ranks[40 km],1))</f>
        <v>31</v>
      </c>
      <c r="BA37" s="65">
        <f>IF(km4_splits_ranks[[#This Row],[42 km]]="DNF","DNF",RANK(km4_splits_ranks[[#This Row],[42 km]],km4_splits_ranks[42 km],1))</f>
        <v>32</v>
      </c>
    </row>
    <row r="38" spans="2:53" x14ac:dyDescent="0.2">
      <c r="B38" s="5">
        <v>33</v>
      </c>
      <c r="C38" s="1">
        <v>48</v>
      </c>
      <c r="D38" s="1" t="s">
        <v>60</v>
      </c>
      <c r="E38" s="3">
        <v>1980</v>
      </c>
      <c r="F38" s="3" t="s">
        <v>8</v>
      </c>
      <c r="G38" s="3">
        <v>15</v>
      </c>
      <c r="H38" s="1" t="s">
        <v>61</v>
      </c>
      <c r="I38" s="7">
        <v>0.14080115740740742</v>
      </c>
      <c r="J38" s="38">
        <f>SUM(laps_times[[#This Row],[1]:[6]])</f>
        <v>1.1871643518518517E-2</v>
      </c>
      <c r="K38" s="39">
        <f>SUM(laps_times[[#This Row],[7]:[12]])</f>
        <v>1.1558680555555555E-2</v>
      </c>
      <c r="L38" s="39">
        <f>SUM(laps_times[[#This Row],[13]:[18]])</f>
        <v>1.1586342592592593E-2</v>
      </c>
      <c r="M38" s="39">
        <f>SUM(laps_times[[#This Row],[19]:[24]])</f>
        <v>1.2026620370370372E-2</v>
      </c>
      <c r="N38" s="39">
        <f>SUM(laps_times[[#This Row],[25]:[30]])</f>
        <v>1.2594444444444446E-2</v>
      </c>
      <c r="O38" s="39">
        <f>SUM(laps_times[[#This Row],[31]:[36]])</f>
        <v>1.3241782407407407E-2</v>
      </c>
      <c r="P38" s="39">
        <f>SUM(laps_times[[#This Row],[37]:[42]])</f>
        <v>1.4308449074074074E-2</v>
      </c>
      <c r="Q38" s="39">
        <f>SUM(laps_times[[#This Row],[43]:[48]])</f>
        <v>1.4716550925925926E-2</v>
      </c>
      <c r="R38" s="39">
        <f>SUM(laps_times[[#This Row],[49]:[54]])</f>
        <v>1.5636574074074074E-2</v>
      </c>
      <c r="S38" s="39">
        <f>SUM(laps_times[[#This Row],[55]:[60]])</f>
        <v>1.5641435185185185E-2</v>
      </c>
      <c r="T38" s="40">
        <f>SUM(laps_times[[#This Row],[61]:[63]])</f>
        <v>7.6194444444444443E-3</v>
      </c>
      <c r="U38" s="58">
        <f>IF(km4_splits_ranks[[#This Row],[0 - 4 ]]="DNF","DNF",RANK(km4_splits_ranks[[#This Row],[0 - 4 ]],km4_splits_ranks[0 - 4 ],1))</f>
        <v>17</v>
      </c>
      <c r="V38" s="59">
        <f>IF(km4_splits_ranks[[#This Row],[4 - 8 ]]="DNF","DNF",RANK(km4_splits_ranks[[#This Row],[4 - 8 ]],km4_splits_ranks[4 - 8 ],1))</f>
        <v>17</v>
      </c>
      <c r="W38" s="59">
        <f>IF(km4_splits_ranks[[#This Row],[8 - 12 ]]="DNF","DNF",RANK(km4_splits_ranks[[#This Row],[8 - 12 ]],km4_splits_ranks[8 - 12 ],1))</f>
        <v>15</v>
      </c>
      <c r="X38" s="59">
        <f>IF(km4_splits_ranks[[#This Row],[12 - 16 ]]="DNF","DNF",RANK(km4_splits_ranks[[#This Row],[12 - 16 ]],km4_splits_ranks[12 - 16 ],1))</f>
        <v>20</v>
      </c>
      <c r="Y38" s="59">
        <f>IF(km4_splits_ranks[[#This Row],[16 -20 ]]="DNF","DNF",RANK(km4_splits_ranks[[#This Row],[16 -20 ]],km4_splits_ranks[16 -20 ],1))</f>
        <v>25</v>
      </c>
      <c r="Z38" s="59">
        <f>IF(km4_splits_ranks[[#This Row],[20 - 24 ]]="DNF","DNF",RANK(km4_splits_ranks[[#This Row],[20 - 24 ]],km4_splits_ranks[20 - 24 ],1))</f>
        <v>36</v>
      </c>
      <c r="AA38" s="59">
        <f>IF(km4_splits_ranks[[#This Row],[24 - 28 ]]="DNF","DNF",RANK(km4_splits_ranks[[#This Row],[24 - 28 ]],km4_splits_ranks[24 - 28 ],1))</f>
        <v>49</v>
      </c>
      <c r="AB38" s="59">
        <f>IF(km4_splits_ranks[[#This Row],[28 - 32 ]]="DNF","DNF",RANK(km4_splits_ranks[[#This Row],[28 - 32 ]],km4_splits_ranks[28 - 32 ],1))</f>
        <v>47</v>
      </c>
      <c r="AC38" s="59">
        <f>IF(km4_splits_ranks[[#This Row],[32 - 36 ]]="DNF","DNF",RANK(km4_splits_ranks[[#This Row],[32 - 36 ]],km4_splits_ranks[32 - 36 ],1))</f>
        <v>57</v>
      </c>
      <c r="AD38" s="59">
        <f>IF(km4_splits_ranks[[#This Row],[36 - 40 ]]="DNF","DNF",RANK(km4_splits_ranks[[#This Row],[36 - 40 ]],km4_splits_ranks[36 - 40 ],1))</f>
        <v>49</v>
      </c>
      <c r="AE38" s="60">
        <f>IF(km4_splits_ranks[[#This Row],[40 - 42 ]]="DNF","DNF",RANK(km4_splits_ranks[[#This Row],[40 - 42 ]],km4_splits_ranks[40 - 42 ],1))</f>
        <v>49</v>
      </c>
      <c r="AF38" s="28">
        <f>km4_splits_ranks[[#This Row],[0 - 4 ]]</f>
        <v>1.1871643518518517E-2</v>
      </c>
      <c r="AG38" s="24">
        <f>IF(km4_splits_ranks[[#This Row],[4 - 8 ]]="DNF","DNF",km4_splits_ranks[[#This Row],[4 km]]+km4_splits_ranks[[#This Row],[4 - 8 ]])</f>
        <v>2.3430324074074072E-2</v>
      </c>
      <c r="AH38" s="24">
        <f>IF(km4_splits_ranks[[#This Row],[8 - 12 ]]="DNF","DNF",km4_splits_ranks[[#This Row],[8 km]]+km4_splits_ranks[[#This Row],[8 - 12 ]])</f>
        <v>3.5016666666666668E-2</v>
      </c>
      <c r="AI38" s="24">
        <f>IF(km4_splits_ranks[[#This Row],[12 - 16 ]]="DNF","DNF",km4_splits_ranks[[#This Row],[12 km]]+km4_splits_ranks[[#This Row],[12 - 16 ]])</f>
        <v>4.7043287037037043E-2</v>
      </c>
      <c r="AJ38" s="24">
        <f>IF(km4_splits_ranks[[#This Row],[16 -20 ]]="DNF","DNF",km4_splits_ranks[[#This Row],[16 km]]+km4_splits_ranks[[#This Row],[16 -20 ]])</f>
        <v>5.9637731481481493E-2</v>
      </c>
      <c r="AK38" s="24">
        <f>IF(km4_splits_ranks[[#This Row],[20 - 24 ]]="DNF","DNF",km4_splits_ranks[[#This Row],[20 km]]+km4_splits_ranks[[#This Row],[20 - 24 ]])</f>
        <v>7.28795138888889E-2</v>
      </c>
      <c r="AL38" s="24">
        <f>IF(km4_splits_ranks[[#This Row],[24 - 28 ]]="DNF","DNF",km4_splits_ranks[[#This Row],[24 km]]+km4_splits_ranks[[#This Row],[24 - 28 ]])</f>
        <v>8.7187962962962967E-2</v>
      </c>
      <c r="AM38" s="24">
        <f>IF(km4_splits_ranks[[#This Row],[28 - 32 ]]="DNF","DNF",km4_splits_ranks[[#This Row],[28 km]]+km4_splits_ranks[[#This Row],[28 - 32 ]])</f>
        <v>0.1019045138888889</v>
      </c>
      <c r="AN38" s="24">
        <f>IF(km4_splits_ranks[[#This Row],[32 - 36 ]]="DNF","DNF",km4_splits_ranks[[#This Row],[32 km]]+km4_splits_ranks[[#This Row],[32 - 36 ]])</f>
        <v>0.11754108796296298</v>
      </c>
      <c r="AO38" s="24">
        <f>IF(km4_splits_ranks[[#This Row],[36 - 40 ]]="DNF","DNF",km4_splits_ranks[[#This Row],[36 km]]+km4_splits_ranks[[#This Row],[36 - 40 ]])</f>
        <v>0.13318252314814816</v>
      </c>
      <c r="AP38" s="29">
        <f>IF(km4_splits_ranks[[#This Row],[40 - 42 ]]="DNF","DNF",km4_splits_ranks[[#This Row],[40 km]]+km4_splits_ranks[[#This Row],[40 - 42 ]])</f>
        <v>0.14080196759259261</v>
      </c>
      <c r="AQ38" s="64">
        <f>IF(km4_splits_ranks[[#This Row],[4 km]]="DNF","DNF",RANK(km4_splits_ranks[[#This Row],[4 km]],km4_splits_ranks[4 km],1))</f>
        <v>17</v>
      </c>
      <c r="AR38" s="65">
        <f>IF(km4_splits_ranks[[#This Row],[8 km]]="DNF","DNF",RANK(km4_splits_ranks[[#This Row],[8 km]],km4_splits_ranks[8 km],1))</f>
        <v>16</v>
      </c>
      <c r="AS38" s="65">
        <f>IF(km4_splits_ranks[[#This Row],[12 km]]="DNF","DNF",RANK(km4_splits_ranks[[#This Row],[12 km]],km4_splits_ranks[12 km],1))</f>
        <v>15</v>
      </c>
      <c r="AT38" s="65">
        <f>IF(km4_splits_ranks[[#This Row],[16 km]]="DNF","DNF",RANK(km4_splits_ranks[[#This Row],[16 km]],km4_splits_ranks[16 km],1))</f>
        <v>19</v>
      </c>
      <c r="AU38" s="65">
        <f>IF(km4_splits_ranks[[#This Row],[20 km]]="DNF","DNF",RANK(km4_splits_ranks[[#This Row],[20 km]],km4_splits_ranks[20 km],1))</f>
        <v>20</v>
      </c>
      <c r="AV38" s="65">
        <f>IF(km4_splits_ranks[[#This Row],[24 km]]="DNF","DNF",RANK(km4_splits_ranks[[#This Row],[24 km]],km4_splits_ranks[24 km],1))</f>
        <v>21</v>
      </c>
      <c r="AW38" s="65">
        <f>IF(km4_splits_ranks[[#This Row],[28 km]]="DNF","DNF",RANK(km4_splits_ranks[[#This Row],[28 km]],km4_splits_ranks[28 km],1))</f>
        <v>23</v>
      </c>
      <c r="AX38" s="65">
        <f>IF(km4_splits_ranks[[#This Row],[32 km]]="DNF","DNF",RANK(km4_splits_ranks[[#This Row],[32 km]],km4_splits_ranks[32 km],1))</f>
        <v>25</v>
      </c>
      <c r="AY38" s="65">
        <f>IF(km4_splits_ranks[[#This Row],[36 km]]="DNF","DNF",RANK(km4_splits_ranks[[#This Row],[36 km]],km4_splits_ranks[36 km],1))</f>
        <v>30</v>
      </c>
      <c r="AZ38" s="65">
        <f>IF(km4_splits_ranks[[#This Row],[40 km]]="DNF","DNF",RANK(km4_splits_ranks[[#This Row],[40 km]],km4_splits_ranks[40 km],1))</f>
        <v>33</v>
      </c>
      <c r="BA38" s="65">
        <f>IF(km4_splits_ranks[[#This Row],[42 km]]="DNF","DNF",RANK(km4_splits_ranks[[#This Row],[42 km]],km4_splits_ranks[42 km],1))</f>
        <v>33</v>
      </c>
    </row>
    <row r="39" spans="2:53" x14ac:dyDescent="0.2">
      <c r="B39" s="5">
        <v>34</v>
      </c>
      <c r="C39" s="1">
        <v>57</v>
      </c>
      <c r="D39" s="1" t="s">
        <v>62</v>
      </c>
      <c r="E39" s="3">
        <v>1979</v>
      </c>
      <c r="F39" s="3" t="s">
        <v>8</v>
      </c>
      <c r="G39" s="3">
        <v>16</v>
      </c>
      <c r="I39" s="7">
        <v>0.14119988425925925</v>
      </c>
      <c r="J39" s="38">
        <f>SUM(laps_times[[#This Row],[1]:[6]])</f>
        <v>1.3512731481481483E-2</v>
      </c>
      <c r="K39" s="39">
        <f>SUM(laps_times[[#This Row],[7]:[12]])</f>
        <v>1.2855324074074073E-2</v>
      </c>
      <c r="L39" s="39">
        <f>SUM(laps_times[[#This Row],[13]:[18]])</f>
        <v>1.3158217592592593E-2</v>
      </c>
      <c r="M39" s="39">
        <f>SUM(laps_times[[#This Row],[19]:[24]])</f>
        <v>1.3180439814814815E-2</v>
      </c>
      <c r="N39" s="39">
        <f>SUM(laps_times[[#This Row],[25]:[30]])</f>
        <v>1.3317013888888887E-2</v>
      </c>
      <c r="O39" s="39">
        <f>SUM(laps_times[[#This Row],[31]:[36]])</f>
        <v>1.3113310185185184E-2</v>
      </c>
      <c r="P39" s="39">
        <f>SUM(laps_times[[#This Row],[37]:[42]])</f>
        <v>1.3129282407407407E-2</v>
      </c>
      <c r="Q39" s="39">
        <f>SUM(laps_times[[#This Row],[43]:[48]])</f>
        <v>1.3648379629629628E-2</v>
      </c>
      <c r="R39" s="39">
        <f>SUM(laps_times[[#This Row],[49]:[54]])</f>
        <v>1.3892708333333333E-2</v>
      </c>
      <c r="S39" s="39">
        <f>SUM(laps_times[[#This Row],[55]:[60]])</f>
        <v>1.4309374999999999E-2</v>
      </c>
      <c r="T39" s="40">
        <f>SUM(laps_times[[#This Row],[61]:[63]])</f>
        <v>7.0832175925925923E-3</v>
      </c>
      <c r="U39" s="58">
        <f>IF(km4_splits_ranks[[#This Row],[0 - 4 ]]="DNF","DNF",RANK(km4_splits_ranks[[#This Row],[0 - 4 ]],km4_splits_ranks[0 - 4 ],1))</f>
        <v>51</v>
      </c>
      <c r="V39" s="59">
        <f>IF(km4_splits_ranks[[#This Row],[4 - 8 ]]="DNF","DNF",RANK(km4_splits_ranks[[#This Row],[4 - 8 ]],km4_splits_ranks[4 - 8 ],1))</f>
        <v>46</v>
      </c>
      <c r="W39" s="59">
        <f>IF(km4_splits_ranks[[#This Row],[8 - 12 ]]="DNF","DNF",RANK(km4_splits_ranks[[#This Row],[8 - 12 ]],km4_splits_ranks[8 - 12 ],1))</f>
        <v>48</v>
      </c>
      <c r="X39" s="59">
        <f>IF(km4_splits_ranks[[#This Row],[12 - 16 ]]="DNF","DNF",RANK(km4_splits_ranks[[#This Row],[12 - 16 ]],km4_splits_ranks[12 - 16 ],1))</f>
        <v>46</v>
      </c>
      <c r="Y39" s="59">
        <f>IF(km4_splits_ranks[[#This Row],[16 -20 ]]="DNF","DNF",RANK(km4_splits_ranks[[#This Row],[16 -20 ]],km4_splits_ranks[16 -20 ],1))</f>
        <v>41</v>
      </c>
      <c r="Z39" s="59">
        <f>IF(km4_splits_ranks[[#This Row],[20 - 24 ]]="DNF","DNF",RANK(km4_splits_ranks[[#This Row],[20 - 24 ]],km4_splits_ranks[20 - 24 ],1))</f>
        <v>31</v>
      </c>
      <c r="AA39" s="59">
        <f>IF(km4_splits_ranks[[#This Row],[24 - 28 ]]="DNF","DNF",RANK(km4_splits_ranks[[#This Row],[24 - 28 ]],km4_splits_ranks[24 - 28 ],1))</f>
        <v>30</v>
      </c>
      <c r="AB39" s="59">
        <f>IF(km4_splits_ranks[[#This Row],[28 - 32 ]]="DNF","DNF",RANK(km4_splits_ranks[[#This Row],[28 - 32 ]],km4_splits_ranks[28 - 32 ],1))</f>
        <v>29</v>
      </c>
      <c r="AC39" s="59">
        <f>IF(km4_splits_ranks[[#This Row],[32 - 36 ]]="DNF","DNF",RANK(km4_splits_ranks[[#This Row],[32 - 36 ]],km4_splits_ranks[32 - 36 ],1))</f>
        <v>30</v>
      </c>
      <c r="AD39" s="59">
        <f>IF(km4_splits_ranks[[#This Row],[36 - 40 ]]="DNF","DNF",RANK(km4_splits_ranks[[#This Row],[36 - 40 ]],km4_splits_ranks[36 - 40 ],1))</f>
        <v>32</v>
      </c>
      <c r="AE39" s="60">
        <f>IF(km4_splits_ranks[[#This Row],[40 - 42 ]]="DNF","DNF",RANK(km4_splits_ranks[[#This Row],[40 - 42 ]],km4_splits_ranks[40 - 42 ],1))</f>
        <v>33</v>
      </c>
      <c r="AF39" s="28">
        <f>km4_splits_ranks[[#This Row],[0 - 4 ]]</f>
        <v>1.3512731481481483E-2</v>
      </c>
      <c r="AG39" s="24">
        <f>IF(km4_splits_ranks[[#This Row],[4 - 8 ]]="DNF","DNF",km4_splits_ranks[[#This Row],[4 km]]+km4_splits_ranks[[#This Row],[4 - 8 ]])</f>
        <v>2.6368055555555554E-2</v>
      </c>
      <c r="AH39" s="24">
        <f>IF(km4_splits_ranks[[#This Row],[8 - 12 ]]="DNF","DNF",km4_splits_ranks[[#This Row],[8 km]]+km4_splits_ranks[[#This Row],[8 - 12 ]])</f>
        <v>3.9526273148148147E-2</v>
      </c>
      <c r="AI39" s="24">
        <f>IF(km4_splits_ranks[[#This Row],[12 - 16 ]]="DNF","DNF",km4_splits_ranks[[#This Row],[12 km]]+km4_splits_ranks[[#This Row],[12 - 16 ]])</f>
        <v>5.2706712962962962E-2</v>
      </c>
      <c r="AJ39" s="24">
        <f>IF(km4_splits_ranks[[#This Row],[16 -20 ]]="DNF","DNF",km4_splits_ranks[[#This Row],[16 km]]+km4_splits_ranks[[#This Row],[16 -20 ]])</f>
        <v>6.6023726851851844E-2</v>
      </c>
      <c r="AK39" s="24">
        <f>IF(km4_splits_ranks[[#This Row],[20 - 24 ]]="DNF","DNF",km4_splits_ranks[[#This Row],[20 km]]+km4_splits_ranks[[#This Row],[20 - 24 ]])</f>
        <v>7.9137037037037034E-2</v>
      </c>
      <c r="AL39" s="24">
        <f>IF(km4_splits_ranks[[#This Row],[24 - 28 ]]="DNF","DNF",km4_splits_ranks[[#This Row],[24 km]]+km4_splits_ranks[[#This Row],[24 - 28 ]])</f>
        <v>9.2266319444444439E-2</v>
      </c>
      <c r="AM39" s="24">
        <f>IF(km4_splits_ranks[[#This Row],[28 - 32 ]]="DNF","DNF",km4_splits_ranks[[#This Row],[28 km]]+km4_splits_ranks[[#This Row],[28 - 32 ]])</f>
        <v>0.10591469907407407</v>
      </c>
      <c r="AN39" s="24">
        <f>IF(km4_splits_ranks[[#This Row],[32 - 36 ]]="DNF","DNF",km4_splits_ranks[[#This Row],[32 km]]+km4_splits_ranks[[#This Row],[32 - 36 ]])</f>
        <v>0.1198074074074074</v>
      </c>
      <c r="AO39" s="24">
        <f>IF(km4_splits_ranks[[#This Row],[36 - 40 ]]="DNF","DNF",km4_splits_ranks[[#This Row],[36 km]]+km4_splits_ranks[[#This Row],[36 - 40 ]])</f>
        <v>0.1341167824074074</v>
      </c>
      <c r="AP39" s="29">
        <f>IF(km4_splits_ranks[[#This Row],[40 - 42 ]]="DNF","DNF",km4_splits_ranks[[#This Row],[40 km]]+km4_splits_ranks[[#This Row],[40 - 42 ]])</f>
        <v>0.14119999999999999</v>
      </c>
      <c r="AQ39" s="64">
        <f>IF(km4_splits_ranks[[#This Row],[4 km]]="DNF","DNF",RANK(km4_splits_ranks[[#This Row],[4 km]],km4_splits_ranks[4 km],1))</f>
        <v>51</v>
      </c>
      <c r="AR39" s="65">
        <f>IF(km4_splits_ranks[[#This Row],[8 km]]="DNF","DNF",RANK(km4_splits_ranks[[#This Row],[8 km]],km4_splits_ranks[8 km],1))</f>
        <v>48</v>
      </c>
      <c r="AS39" s="65">
        <f>IF(km4_splits_ranks[[#This Row],[12 km]]="DNF","DNF",RANK(km4_splits_ranks[[#This Row],[12 km]],km4_splits_ranks[12 km],1))</f>
        <v>48</v>
      </c>
      <c r="AT39" s="65">
        <f>IF(km4_splits_ranks[[#This Row],[16 km]]="DNF","DNF",RANK(km4_splits_ranks[[#This Row],[16 km]],km4_splits_ranks[16 km],1))</f>
        <v>49</v>
      </c>
      <c r="AU39" s="65">
        <f>IF(km4_splits_ranks[[#This Row],[20 km]]="DNF","DNF",RANK(km4_splits_ranks[[#This Row],[20 km]],km4_splits_ranks[20 km],1))</f>
        <v>47</v>
      </c>
      <c r="AV39" s="65">
        <f>IF(km4_splits_ranks[[#This Row],[24 km]]="DNF","DNF",RANK(km4_splits_ranks[[#This Row],[24 km]],km4_splits_ranks[24 km],1))</f>
        <v>44</v>
      </c>
      <c r="AW39" s="65">
        <f>IF(km4_splits_ranks[[#This Row],[28 km]]="DNF","DNF",RANK(km4_splits_ranks[[#This Row],[28 km]],km4_splits_ranks[28 km],1))</f>
        <v>42</v>
      </c>
      <c r="AX39" s="65">
        <f>IF(km4_splits_ranks[[#This Row],[32 km]]="DNF","DNF",RANK(km4_splits_ranks[[#This Row],[32 km]],km4_splits_ranks[32 km],1))</f>
        <v>37</v>
      </c>
      <c r="AY39" s="65">
        <f>IF(km4_splits_ranks[[#This Row],[36 km]]="DNF","DNF",RANK(km4_splits_ranks[[#This Row],[36 km]],km4_splits_ranks[36 km],1))</f>
        <v>34</v>
      </c>
      <c r="AZ39" s="65">
        <f>IF(km4_splits_ranks[[#This Row],[40 km]]="DNF","DNF",RANK(km4_splits_ranks[[#This Row],[40 km]],km4_splits_ranks[40 km],1))</f>
        <v>34</v>
      </c>
      <c r="BA39" s="65">
        <f>IF(km4_splits_ranks[[#This Row],[42 km]]="DNF","DNF",RANK(km4_splits_ranks[[#This Row],[42 km]],km4_splits_ranks[42 km],1))</f>
        <v>34</v>
      </c>
    </row>
    <row r="40" spans="2:53" x14ac:dyDescent="0.2">
      <c r="B40" s="5">
        <v>35</v>
      </c>
      <c r="C40" s="1">
        <v>122</v>
      </c>
      <c r="D40" s="1" t="s">
        <v>63</v>
      </c>
      <c r="E40" s="3">
        <v>1952</v>
      </c>
      <c r="F40" s="3" t="s">
        <v>64</v>
      </c>
      <c r="G40" s="3">
        <v>1</v>
      </c>
      <c r="H40" s="1" t="s">
        <v>65</v>
      </c>
      <c r="I40" s="7">
        <v>0.14195347222222224</v>
      </c>
      <c r="J40" s="38">
        <f>SUM(laps_times[[#This Row],[1]:[6]])</f>
        <v>1.2756712962962964E-2</v>
      </c>
      <c r="K40" s="39">
        <f>SUM(laps_times[[#This Row],[7]:[12]])</f>
        <v>1.2433217592592593E-2</v>
      </c>
      <c r="L40" s="39">
        <f>SUM(laps_times[[#This Row],[13]:[18]])</f>
        <v>1.2639699074074074E-2</v>
      </c>
      <c r="M40" s="39">
        <f>SUM(laps_times[[#This Row],[19]:[24]])</f>
        <v>1.3136111111111111E-2</v>
      </c>
      <c r="N40" s="39">
        <f>SUM(laps_times[[#This Row],[25]:[30]])</f>
        <v>1.3497800925925927E-2</v>
      </c>
      <c r="O40" s="39">
        <f>SUM(laps_times[[#This Row],[31]:[36]])</f>
        <v>1.385150462962963E-2</v>
      </c>
      <c r="P40" s="39">
        <f>SUM(laps_times[[#This Row],[37]:[42]])</f>
        <v>1.433726851851852E-2</v>
      </c>
      <c r="Q40" s="39">
        <f>SUM(laps_times[[#This Row],[43]:[48]])</f>
        <v>1.4246180555555555E-2</v>
      </c>
      <c r="R40" s="39">
        <f>SUM(laps_times[[#This Row],[49]:[54]])</f>
        <v>1.4357638888888889E-2</v>
      </c>
      <c r="S40" s="39">
        <f>SUM(laps_times[[#This Row],[55]:[60]])</f>
        <v>1.3900347222222222E-2</v>
      </c>
      <c r="T40" s="40">
        <f>SUM(laps_times[[#This Row],[61]:[63]])</f>
        <v>6.796875E-3</v>
      </c>
      <c r="U40" s="58">
        <f>IF(km4_splits_ranks[[#This Row],[0 - 4 ]]="DNF","DNF",RANK(km4_splits_ranks[[#This Row],[0 - 4 ]],km4_splits_ranks[0 - 4 ],1))</f>
        <v>36</v>
      </c>
      <c r="V40" s="59">
        <f>IF(km4_splits_ranks[[#This Row],[4 - 8 ]]="DNF","DNF",RANK(km4_splits_ranks[[#This Row],[4 - 8 ]],km4_splits_ranks[4 - 8 ],1))</f>
        <v>33</v>
      </c>
      <c r="W40" s="59">
        <f>IF(km4_splits_ranks[[#This Row],[8 - 12 ]]="DNF","DNF",RANK(km4_splits_ranks[[#This Row],[8 - 12 ]],km4_splits_ranks[8 - 12 ],1))</f>
        <v>35</v>
      </c>
      <c r="X40" s="59">
        <f>IF(km4_splits_ranks[[#This Row],[12 - 16 ]]="DNF","DNF",RANK(km4_splits_ranks[[#This Row],[12 - 16 ]],km4_splits_ranks[12 - 16 ],1))</f>
        <v>45</v>
      </c>
      <c r="Y40" s="59">
        <f>IF(km4_splits_ranks[[#This Row],[16 -20 ]]="DNF","DNF",RANK(km4_splits_ranks[[#This Row],[16 -20 ]],km4_splits_ranks[16 -20 ],1))</f>
        <v>46</v>
      </c>
      <c r="Z40" s="59">
        <f>IF(km4_splits_ranks[[#This Row],[20 - 24 ]]="DNF","DNF",RANK(km4_splits_ranks[[#This Row],[20 - 24 ]],km4_splits_ranks[20 - 24 ],1))</f>
        <v>50</v>
      </c>
      <c r="AA40" s="59">
        <f>IF(km4_splits_ranks[[#This Row],[24 - 28 ]]="DNF","DNF",RANK(km4_splits_ranks[[#This Row],[24 - 28 ]],km4_splits_ranks[24 - 28 ],1))</f>
        <v>52</v>
      </c>
      <c r="AB40" s="59">
        <f>IF(km4_splits_ranks[[#This Row],[28 - 32 ]]="DNF","DNF",RANK(km4_splits_ranks[[#This Row],[28 - 32 ]],km4_splits_ranks[28 - 32 ],1))</f>
        <v>38</v>
      </c>
      <c r="AC40" s="59">
        <f>IF(km4_splits_ranks[[#This Row],[32 - 36 ]]="DNF","DNF",RANK(km4_splits_ranks[[#This Row],[32 - 36 ]],km4_splits_ranks[32 - 36 ],1))</f>
        <v>37</v>
      </c>
      <c r="AD40" s="59">
        <f>IF(km4_splits_ranks[[#This Row],[36 - 40 ]]="DNF","DNF",RANK(km4_splits_ranks[[#This Row],[36 - 40 ]],km4_splits_ranks[36 - 40 ],1))</f>
        <v>24</v>
      </c>
      <c r="AE40" s="60">
        <f>IF(km4_splits_ranks[[#This Row],[40 - 42 ]]="DNF","DNF",RANK(km4_splits_ranks[[#This Row],[40 - 42 ]],km4_splits_ranks[40 - 42 ],1))</f>
        <v>27</v>
      </c>
      <c r="AF40" s="28">
        <f>km4_splits_ranks[[#This Row],[0 - 4 ]]</f>
        <v>1.2756712962962964E-2</v>
      </c>
      <c r="AG40" s="24">
        <f>IF(km4_splits_ranks[[#This Row],[4 - 8 ]]="DNF","DNF",km4_splits_ranks[[#This Row],[4 km]]+km4_splits_ranks[[#This Row],[4 - 8 ]])</f>
        <v>2.5189930555555559E-2</v>
      </c>
      <c r="AH40" s="24">
        <f>IF(km4_splits_ranks[[#This Row],[8 - 12 ]]="DNF","DNF",km4_splits_ranks[[#This Row],[8 km]]+km4_splits_ranks[[#This Row],[8 - 12 ]])</f>
        <v>3.782962962962963E-2</v>
      </c>
      <c r="AI40" s="24">
        <f>IF(km4_splits_ranks[[#This Row],[12 - 16 ]]="DNF","DNF",km4_splits_ranks[[#This Row],[12 km]]+km4_splits_ranks[[#This Row],[12 - 16 ]])</f>
        <v>5.0965740740740742E-2</v>
      </c>
      <c r="AJ40" s="24">
        <f>IF(km4_splits_ranks[[#This Row],[16 -20 ]]="DNF","DNF",km4_splits_ranks[[#This Row],[16 km]]+km4_splits_ranks[[#This Row],[16 -20 ]])</f>
        <v>6.4463541666666666E-2</v>
      </c>
      <c r="AK40" s="24">
        <f>IF(km4_splits_ranks[[#This Row],[20 - 24 ]]="DNF","DNF",km4_splits_ranks[[#This Row],[20 km]]+km4_splits_ranks[[#This Row],[20 - 24 ]])</f>
        <v>7.8315046296296292E-2</v>
      </c>
      <c r="AL40" s="24">
        <f>IF(km4_splits_ranks[[#This Row],[24 - 28 ]]="DNF","DNF",km4_splits_ranks[[#This Row],[24 km]]+km4_splits_ranks[[#This Row],[24 - 28 ]])</f>
        <v>9.2652314814814812E-2</v>
      </c>
      <c r="AM40" s="24">
        <f>IF(km4_splits_ranks[[#This Row],[28 - 32 ]]="DNF","DNF",km4_splits_ranks[[#This Row],[28 km]]+km4_splits_ranks[[#This Row],[28 - 32 ]])</f>
        <v>0.10689849537037037</v>
      </c>
      <c r="AN40" s="24">
        <f>IF(km4_splits_ranks[[#This Row],[32 - 36 ]]="DNF","DNF",km4_splits_ranks[[#This Row],[32 km]]+km4_splits_ranks[[#This Row],[32 - 36 ]])</f>
        <v>0.12125613425925925</v>
      </c>
      <c r="AO40" s="24">
        <f>IF(km4_splits_ranks[[#This Row],[36 - 40 ]]="DNF","DNF",km4_splits_ranks[[#This Row],[36 km]]+km4_splits_ranks[[#This Row],[36 - 40 ]])</f>
        <v>0.13515648148148149</v>
      </c>
      <c r="AP40" s="29">
        <f>IF(km4_splits_ranks[[#This Row],[40 - 42 ]]="DNF","DNF",km4_splits_ranks[[#This Row],[40 km]]+km4_splits_ranks[[#This Row],[40 - 42 ]])</f>
        <v>0.1419533564814815</v>
      </c>
      <c r="AQ40" s="64">
        <f>IF(km4_splits_ranks[[#This Row],[4 km]]="DNF","DNF",RANK(km4_splits_ranks[[#This Row],[4 km]],km4_splits_ranks[4 km],1))</f>
        <v>36</v>
      </c>
      <c r="AR40" s="65">
        <f>IF(km4_splits_ranks[[#This Row],[8 km]]="DNF","DNF",RANK(km4_splits_ranks[[#This Row],[8 km]],km4_splits_ranks[8 km],1))</f>
        <v>34</v>
      </c>
      <c r="AS40" s="65">
        <f>IF(km4_splits_ranks[[#This Row],[12 km]]="DNF","DNF",RANK(km4_splits_ranks[[#This Row],[12 km]],km4_splits_ranks[12 km],1))</f>
        <v>35</v>
      </c>
      <c r="AT40" s="65">
        <f>IF(km4_splits_ranks[[#This Row],[16 km]]="DNF","DNF",RANK(km4_splits_ranks[[#This Row],[16 km]],km4_splits_ranks[16 km],1))</f>
        <v>37</v>
      </c>
      <c r="AU40" s="65">
        <f>IF(km4_splits_ranks[[#This Row],[20 km]]="DNF","DNF",RANK(km4_splits_ranks[[#This Row],[20 km]],km4_splits_ranks[20 km],1))</f>
        <v>40</v>
      </c>
      <c r="AV40" s="65">
        <f>IF(km4_splits_ranks[[#This Row],[24 km]]="DNF","DNF",RANK(km4_splits_ranks[[#This Row],[24 km]],km4_splits_ranks[24 km],1))</f>
        <v>41</v>
      </c>
      <c r="AW40" s="65">
        <f>IF(km4_splits_ranks[[#This Row],[28 km]]="DNF","DNF",RANK(km4_splits_ranks[[#This Row],[28 km]],km4_splits_ranks[28 km],1))</f>
        <v>43</v>
      </c>
      <c r="AX40" s="65">
        <f>IF(km4_splits_ranks[[#This Row],[32 km]]="DNF","DNF",RANK(km4_splits_ranks[[#This Row],[32 km]],km4_splits_ranks[32 km],1))</f>
        <v>42</v>
      </c>
      <c r="AY40" s="65">
        <f>IF(km4_splits_ranks[[#This Row],[36 km]]="DNF","DNF",RANK(km4_splits_ranks[[#This Row],[36 km]],km4_splits_ranks[36 km],1))</f>
        <v>38</v>
      </c>
      <c r="AZ40" s="65">
        <f>IF(km4_splits_ranks[[#This Row],[40 km]]="DNF","DNF",RANK(km4_splits_ranks[[#This Row],[40 km]],km4_splits_ranks[40 km],1))</f>
        <v>35</v>
      </c>
      <c r="BA40" s="65">
        <f>IF(km4_splits_ranks[[#This Row],[42 km]]="DNF","DNF",RANK(km4_splits_ranks[[#This Row],[42 km]],km4_splits_ranks[42 km],1))</f>
        <v>35</v>
      </c>
    </row>
    <row r="41" spans="2:53" x14ac:dyDescent="0.2">
      <c r="B41" s="5">
        <v>36</v>
      </c>
      <c r="C41" s="1">
        <v>24</v>
      </c>
      <c r="D41" s="1" t="s">
        <v>66</v>
      </c>
      <c r="E41" s="3">
        <v>1951</v>
      </c>
      <c r="F41" s="3" t="s">
        <v>64</v>
      </c>
      <c r="G41" s="3">
        <v>2</v>
      </c>
      <c r="H41" s="1" t="s">
        <v>67</v>
      </c>
      <c r="I41" s="7">
        <v>0.14269814814814816</v>
      </c>
      <c r="J41" s="38">
        <f>SUM(laps_times[[#This Row],[1]:[6]])</f>
        <v>1.2330439814814815E-2</v>
      </c>
      <c r="K41" s="39">
        <f>SUM(laps_times[[#This Row],[7]:[12]])</f>
        <v>1.229537037037037E-2</v>
      </c>
      <c r="L41" s="39">
        <f>SUM(laps_times[[#This Row],[13]:[18]])</f>
        <v>1.2642824074074074E-2</v>
      </c>
      <c r="M41" s="39">
        <f>SUM(laps_times[[#This Row],[19]:[24]])</f>
        <v>1.2837731481481481E-2</v>
      </c>
      <c r="N41" s="39">
        <f>SUM(laps_times[[#This Row],[25]:[30]])</f>
        <v>1.2917129629629629E-2</v>
      </c>
      <c r="O41" s="39">
        <f>SUM(laps_times[[#This Row],[31]:[36]])</f>
        <v>1.3650925925925924E-2</v>
      </c>
      <c r="P41" s="39">
        <f>SUM(laps_times[[#This Row],[37]:[42]])</f>
        <v>1.4262500000000001E-2</v>
      </c>
      <c r="Q41" s="39">
        <f>SUM(laps_times[[#This Row],[43]:[48]])</f>
        <v>1.499861111111111E-2</v>
      </c>
      <c r="R41" s="39">
        <f>SUM(laps_times[[#This Row],[49]:[54]])</f>
        <v>1.4554282407407408E-2</v>
      </c>
      <c r="S41" s="39">
        <f>SUM(laps_times[[#This Row],[55]:[60]])</f>
        <v>1.5033333333333334E-2</v>
      </c>
      <c r="T41" s="40">
        <f>SUM(laps_times[[#This Row],[61]:[63]])</f>
        <v>7.1752314814814812E-3</v>
      </c>
      <c r="U41" s="58">
        <f>IF(km4_splits_ranks[[#This Row],[0 - 4 ]]="DNF","DNF",RANK(km4_splits_ranks[[#This Row],[0 - 4 ]],km4_splits_ranks[0 - 4 ],1))</f>
        <v>27</v>
      </c>
      <c r="V41" s="59">
        <f>IF(km4_splits_ranks[[#This Row],[4 - 8 ]]="DNF","DNF",RANK(km4_splits_ranks[[#This Row],[4 - 8 ]],km4_splits_ranks[4 - 8 ],1))</f>
        <v>27</v>
      </c>
      <c r="W41" s="59">
        <f>IF(km4_splits_ranks[[#This Row],[8 - 12 ]]="DNF","DNF",RANK(km4_splits_ranks[[#This Row],[8 - 12 ]],km4_splits_ranks[8 - 12 ],1))</f>
        <v>36</v>
      </c>
      <c r="X41" s="59">
        <f>IF(km4_splits_ranks[[#This Row],[12 - 16 ]]="DNF","DNF",RANK(km4_splits_ranks[[#This Row],[12 - 16 ]],km4_splits_ranks[12 - 16 ],1))</f>
        <v>36</v>
      </c>
      <c r="Y41" s="59">
        <f>IF(km4_splits_ranks[[#This Row],[16 -20 ]]="DNF","DNF",RANK(km4_splits_ranks[[#This Row],[16 -20 ]],km4_splits_ranks[16 -20 ],1))</f>
        <v>35</v>
      </c>
      <c r="Z41" s="59">
        <f>IF(km4_splits_ranks[[#This Row],[20 - 24 ]]="DNF","DNF",RANK(km4_splits_ranks[[#This Row],[20 - 24 ]],km4_splits_ranks[20 - 24 ],1))</f>
        <v>43</v>
      </c>
      <c r="AA41" s="59">
        <f>IF(km4_splits_ranks[[#This Row],[24 - 28 ]]="DNF","DNF",RANK(km4_splits_ranks[[#This Row],[24 - 28 ]],km4_splits_ranks[24 - 28 ],1))</f>
        <v>47</v>
      </c>
      <c r="AB41" s="59">
        <f>IF(km4_splits_ranks[[#This Row],[28 - 32 ]]="DNF","DNF",RANK(km4_splits_ranks[[#This Row],[28 - 32 ]],km4_splits_ranks[28 - 32 ],1))</f>
        <v>51</v>
      </c>
      <c r="AC41" s="59">
        <f>IF(km4_splits_ranks[[#This Row],[32 - 36 ]]="DNF","DNF",RANK(km4_splits_ranks[[#This Row],[32 - 36 ]],km4_splits_ranks[32 - 36 ],1))</f>
        <v>39</v>
      </c>
      <c r="AD41" s="59">
        <f>IF(km4_splits_ranks[[#This Row],[36 - 40 ]]="DNF","DNF",RANK(km4_splits_ranks[[#This Row],[36 - 40 ]],km4_splits_ranks[36 - 40 ],1))</f>
        <v>39</v>
      </c>
      <c r="AE41" s="60">
        <f>IF(km4_splits_ranks[[#This Row],[40 - 42 ]]="DNF","DNF",RANK(km4_splits_ranks[[#This Row],[40 - 42 ]],km4_splits_ranks[40 - 42 ],1))</f>
        <v>36</v>
      </c>
      <c r="AF41" s="28">
        <f>km4_splits_ranks[[#This Row],[0 - 4 ]]</f>
        <v>1.2330439814814815E-2</v>
      </c>
      <c r="AG41" s="24">
        <f>IF(km4_splits_ranks[[#This Row],[4 - 8 ]]="DNF","DNF",km4_splits_ranks[[#This Row],[4 km]]+km4_splits_ranks[[#This Row],[4 - 8 ]])</f>
        <v>2.4625810185185185E-2</v>
      </c>
      <c r="AH41" s="24">
        <f>IF(km4_splits_ranks[[#This Row],[8 - 12 ]]="DNF","DNF",km4_splits_ranks[[#This Row],[8 km]]+km4_splits_ranks[[#This Row],[8 - 12 ]])</f>
        <v>3.7268634259259262E-2</v>
      </c>
      <c r="AI41" s="24">
        <f>IF(km4_splits_ranks[[#This Row],[12 - 16 ]]="DNF","DNF",km4_splits_ranks[[#This Row],[12 km]]+km4_splits_ranks[[#This Row],[12 - 16 ]])</f>
        <v>5.0106365740740746E-2</v>
      </c>
      <c r="AJ41" s="24">
        <f>IF(km4_splits_ranks[[#This Row],[16 -20 ]]="DNF","DNF",km4_splits_ranks[[#This Row],[16 km]]+km4_splits_ranks[[#This Row],[16 -20 ]])</f>
        <v>6.3023495370370372E-2</v>
      </c>
      <c r="AK41" s="24">
        <f>IF(km4_splits_ranks[[#This Row],[20 - 24 ]]="DNF","DNF",km4_splits_ranks[[#This Row],[20 km]]+km4_splits_ranks[[#This Row],[20 - 24 ]])</f>
        <v>7.66744212962963E-2</v>
      </c>
      <c r="AL41" s="24">
        <f>IF(km4_splits_ranks[[#This Row],[24 - 28 ]]="DNF","DNF",km4_splits_ranks[[#This Row],[24 km]]+km4_splits_ranks[[#This Row],[24 - 28 ]])</f>
        <v>9.0936921296296297E-2</v>
      </c>
      <c r="AM41" s="24">
        <f>IF(km4_splits_ranks[[#This Row],[28 - 32 ]]="DNF","DNF",km4_splits_ranks[[#This Row],[28 km]]+km4_splits_ranks[[#This Row],[28 - 32 ]])</f>
        <v>0.10593553240740741</v>
      </c>
      <c r="AN41" s="24">
        <f>IF(km4_splits_ranks[[#This Row],[32 - 36 ]]="DNF","DNF",km4_splits_ranks[[#This Row],[32 km]]+km4_splits_ranks[[#This Row],[32 - 36 ]])</f>
        <v>0.12048981481481483</v>
      </c>
      <c r="AO41" s="24">
        <f>IF(km4_splits_ranks[[#This Row],[36 - 40 ]]="DNF","DNF",km4_splits_ranks[[#This Row],[36 km]]+km4_splits_ranks[[#This Row],[36 - 40 ]])</f>
        <v>0.13552314814814817</v>
      </c>
      <c r="AP41" s="29">
        <f>IF(km4_splits_ranks[[#This Row],[40 - 42 ]]="DNF","DNF",km4_splits_ranks[[#This Row],[40 km]]+km4_splits_ranks[[#This Row],[40 - 42 ]])</f>
        <v>0.14269837962962964</v>
      </c>
      <c r="AQ41" s="64">
        <f>IF(km4_splits_ranks[[#This Row],[4 km]]="DNF","DNF",RANK(km4_splits_ranks[[#This Row],[4 km]],km4_splits_ranks[4 km],1))</f>
        <v>27</v>
      </c>
      <c r="AR41" s="65">
        <f>IF(km4_splits_ranks[[#This Row],[8 km]]="DNF","DNF",RANK(km4_splits_ranks[[#This Row],[8 km]],km4_splits_ranks[8 km],1))</f>
        <v>26</v>
      </c>
      <c r="AS41" s="65">
        <f>IF(km4_splits_ranks[[#This Row],[12 km]]="DNF","DNF",RANK(km4_splits_ranks[[#This Row],[12 km]],km4_splits_ranks[12 km],1))</f>
        <v>26</v>
      </c>
      <c r="AT41" s="65">
        <f>IF(km4_splits_ranks[[#This Row],[16 km]]="DNF","DNF",RANK(km4_splits_ranks[[#This Row],[16 km]],km4_splits_ranks[16 km],1))</f>
        <v>28</v>
      </c>
      <c r="AU41" s="65">
        <f>IF(km4_splits_ranks[[#This Row],[20 km]]="DNF","DNF",RANK(km4_splits_ranks[[#This Row],[20 km]],km4_splits_ranks[20 km],1))</f>
        <v>31</v>
      </c>
      <c r="AV41" s="65">
        <f>IF(km4_splits_ranks[[#This Row],[24 km]]="DNF","DNF",RANK(km4_splits_ranks[[#This Row],[24 km]],km4_splits_ranks[24 km],1))</f>
        <v>32</v>
      </c>
      <c r="AW41" s="65">
        <f>IF(km4_splits_ranks[[#This Row],[28 km]]="DNF","DNF",RANK(km4_splits_ranks[[#This Row],[28 km]],km4_splits_ranks[28 km],1))</f>
        <v>37</v>
      </c>
      <c r="AX41" s="65">
        <f>IF(km4_splits_ranks[[#This Row],[32 km]]="DNF","DNF",RANK(km4_splits_ranks[[#This Row],[32 km]],km4_splits_ranks[32 km],1))</f>
        <v>38</v>
      </c>
      <c r="AY41" s="65">
        <f>IF(km4_splits_ranks[[#This Row],[36 km]]="DNF","DNF",RANK(km4_splits_ranks[[#This Row],[36 km]],km4_splits_ranks[36 km],1))</f>
        <v>36</v>
      </c>
      <c r="AZ41" s="65">
        <f>IF(km4_splits_ranks[[#This Row],[40 km]]="DNF","DNF",RANK(km4_splits_ranks[[#This Row],[40 km]],km4_splits_ranks[40 km],1))</f>
        <v>36</v>
      </c>
      <c r="BA41" s="65">
        <f>IF(km4_splits_ranks[[#This Row],[42 km]]="DNF","DNF",RANK(km4_splits_ranks[[#This Row],[42 km]],km4_splits_ranks[42 km],1))</f>
        <v>36</v>
      </c>
    </row>
    <row r="42" spans="2:53" x14ac:dyDescent="0.2">
      <c r="B42" s="5">
        <v>37</v>
      </c>
      <c r="C42" s="1">
        <v>7</v>
      </c>
      <c r="D42" s="1" t="s">
        <v>68</v>
      </c>
      <c r="E42" s="3">
        <v>1957</v>
      </c>
      <c r="F42" s="3" t="s">
        <v>38</v>
      </c>
      <c r="G42" s="3">
        <v>2</v>
      </c>
      <c r="H42" s="1" t="s">
        <v>53</v>
      </c>
      <c r="I42" s="7">
        <v>0.14276423611111111</v>
      </c>
      <c r="J42" s="38">
        <f>SUM(laps_times[[#This Row],[1]:[6]])</f>
        <v>1.3170949074074073E-2</v>
      </c>
      <c r="K42" s="39">
        <f>SUM(laps_times[[#This Row],[7]:[12]])</f>
        <v>1.2655092592592593E-2</v>
      </c>
      <c r="L42" s="39">
        <f>SUM(laps_times[[#This Row],[13]:[18]])</f>
        <v>1.2589351851851852E-2</v>
      </c>
      <c r="M42" s="39">
        <f>SUM(laps_times[[#This Row],[19]:[24]])</f>
        <v>1.296423611111111E-2</v>
      </c>
      <c r="N42" s="39">
        <f>SUM(laps_times[[#This Row],[25]:[30]])</f>
        <v>1.2839699074074075E-2</v>
      </c>
      <c r="O42" s="39">
        <f>SUM(laps_times[[#This Row],[31]:[36]])</f>
        <v>1.3366782407407407E-2</v>
      </c>
      <c r="P42" s="39">
        <f>SUM(laps_times[[#This Row],[37]:[42]])</f>
        <v>1.4337962962962964E-2</v>
      </c>
      <c r="Q42" s="39">
        <f>SUM(laps_times[[#This Row],[43]:[48]])</f>
        <v>1.4959606481481483E-2</v>
      </c>
      <c r="R42" s="39">
        <f>SUM(laps_times[[#This Row],[49]:[54]])</f>
        <v>1.3860069444444446E-2</v>
      </c>
      <c r="S42" s="39">
        <f>SUM(laps_times[[#This Row],[55]:[60]])</f>
        <v>1.5231481481481481E-2</v>
      </c>
      <c r="T42" s="40">
        <f>SUM(laps_times[[#This Row],[61]:[63]])</f>
        <v>6.7896990740740739E-3</v>
      </c>
      <c r="U42" s="58">
        <f>IF(km4_splits_ranks[[#This Row],[0 - 4 ]]="DNF","DNF",RANK(km4_splits_ranks[[#This Row],[0 - 4 ]],km4_splits_ranks[0 - 4 ],1))</f>
        <v>42</v>
      </c>
      <c r="V42" s="59">
        <f>IF(km4_splits_ranks[[#This Row],[4 - 8 ]]="DNF","DNF",RANK(km4_splits_ranks[[#This Row],[4 - 8 ]],km4_splits_ranks[4 - 8 ],1))</f>
        <v>40</v>
      </c>
      <c r="W42" s="59">
        <f>IF(km4_splits_ranks[[#This Row],[8 - 12 ]]="DNF","DNF",RANK(km4_splits_ranks[[#This Row],[8 - 12 ]],km4_splits_ranks[8 - 12 ],1))</f>
        <v>32</v>
      </c>
      <c r="X42" s="59">
        <f>IF(km4_splits_ranks[[#This Row],[12 - 16 ]]="DNF","DNF",RANK(km4_splits_ranks[[#This Row],[12 - 16 ]],km4_splits_ranks[12 - 16 ],1))</f>
        <v>39</v>
      </c>
      <c r="Y42" s="59">
        <f>IF(km4_splits_ranks[[#This Row],[16 -20 ]]="DNF","DNF",RANK(km4_splits_ranks[[#This Row],[16 -20 ]],km4_splits_ranks[16 -20 ],1))</f>
        <v>33</v>
      </c>
      <c r="Z42" s="59">
        <f>IF(km4_splits_ranks[[#This Row],[20 - 24 ]]="DNF","DNF",RANK(km4_splits_ranks[[#This Row],[20 - 24 ]],km4_splits_ranks[20 - 24 ],1))</f>
        <v>39</v>
      </c>
      <c r="AA42" s="59">
        <f>IF(km4_splits_ranks[[#This Row],[24 - 28 ]]="DNF","DNF",RANK(km4_splits_ranks[[#This Row],[24 - 28 ]],km4_splits_ranks[24 - 28 ],1))</f>
        <v>53</v>
      </c>
      <c r="AB42" s="59">
        <f>IF(km4_splits_ranks[[#This Row],[28 - 32 ]]="DNF","DNF",RANK(km4_splits_ranks[[#This Row],[28 - 32 ]],km4_splits_ranks[28 - 32 ],1))</f>
        <v>50</v>
      </c>
      <c r="AC42" s="59">
        <f>IF(km4_splits_ranks[[#This Row],[32 - 36 ]]="DNF","DNF",RANK(km4_splits_ranks[[#This Row],[32 - 36 ]],km4_splits_ranks[32 - 36 ],1))</f>
        <v>28</v>
      </c>
      <c r="AD42" s="59">
        <f>IF(km4_splits_ranks[[#This Row],[36 - 40 ]]="DNF","DNF",RANK(km4_splits_ranks[[#This Row],[36 - 40 ]],km4_splits_ranks[36 - 40 ],1))</f>
        <v>40</v>
      </c>
      <c r="AE42" s="60">
        <f>IF(km4_splits_ranks[[#This Row],[40 - 42 ]]="DNF","DNF",RANK(km4_splits_ranks[[#This Row],[40 - 42 ]],km4_splits_ranks[40 - 42 ],1))</f>
        <v>26</v>
      </c>
      <c r="AF42" s="28">
        <f>km4_splits_ranks[[#This Row],[0 - 4 ]]</f>
        <v>1.3170949074074073E-2</v>
      </c>
      <c r="AG42" s="24">
        <f>IF(km4_splits_ranks[[#This Row],[4 - 8 ]]="DNF","DNF",km4_splits_ranks[[#This Row],[4 km]]+km4_splits_ranks[[#This Row],[4 - 8 ]])</f>
        <v>2.5826041666666667E-2</v>
      </c>
      <c r="AH42" s="24">
        <f>IF(km4_splits_ranks[[#This Row],[8 - 12 ]]="DNF","DNF",km4_splits_ranks[[#This Row],[8 km]]+km4_splits_ranks[[#This Row],[8 - 12 ]])</f>
        <v>3.8415393518518519E-2</v>
      </c>
      <c r="AI42" s="24">
        <f>IF(km4_splits_ranks[[#This Row],[12 - 16 ]]="DNF","DNF",km4_splits_ranks[[#This Row],[12 km]]+km4_splits_ranks[[#This Row],[12 - 16 ]])</f>
        <v>5.1379629629629629E-2</v>
      </c>
      <c r="AJ42" s="24">
        <f>IF(km4_splits_ranks[[#This Row],[16 -20 ]]="DNF","DNF",km4_splits_ranks[[#This Row],[16 km]]+km4_splits_ranks[[#This Row],[16 -20 ]])</f>
        <v>6.4219328703703699E-2</v>
      </c>
      <c r="AK42" s="24">
        <f>IF(km4_splits_ranks[[#This Row],[20 - 24 ]]="DNF","DNF",km4_splits_ranks[[#This Row],[20 km]]+km4_splits_ranks[[#This Row],[20 - 24 ]])</f>
        <v>7.7586111111111106E-2</v>
      </c>
      <c r="AL42" s="24">
        <f>IF(km4_splits_ranks[[#This Row],[24 - 28 ]]="DNF","DNF",km4_splits_ranks[[#This Row],[24 km]]+km4_splits_ranks[[#This Row],[24 - 28 ]])</f>
        <v>9.1924074074074075E-2</v>
      </c>
      <c r="AM42" s="24">
        <f>IF(km4_splits_ranks[[#This Row],[28 - 32 ]]="DNF","DNF",km4_splits_ranks[[#This Row],[28 km]]+km4_splits_ranks[[#This Row],[28 - 32 ]])</f>
        <v>0.10688368055555555</v>
      </c>
      <c r="AN42" s="24">
        <f>IF(km4_splits_ranks[[#This Row],[32 - 36 ]]="DNF","DNF",km4_splits_ranks[[#This Row],[32 km]]+km4_splits_ranks[[#This Row],[32 - 36 ]])</f>
        <v>0.12074375</v>
      </c>
      <c r="AO42" s="24">
        <f>IF(km4_splits_ranks[[#This Row],[36 - 40 ]]="DNF","DNF",km4_splits_ranks[[#This Row],[36 km]]+km4_splits_ranks[[#This Row],[36 - 40 ]])</f>
        <v>0.13597523148148147</v>
      </c>
      <c r="AP42" s="29">
        <f>IF(km4_splits_ranks[[#This Row],[40 - 42 ]]="DNF","DNF",km4_splits_ranks[[#This Row],[40 km]]+km4_splits_ranks[[#This Row],[40 - 42 ]])</f>
        <v>0.14276493055555553</v>
      </c>
      <c r="AQ42" s="64">
        <f>IF(km4_splits_ranks[[#This Row],[4 km]]="DNF","DNF",RANK(km4_splits_ranks[[#This Row],[4 km]],km4_splits_ranks[4 km],1))</f>
        <v>42</v>
      </c>
      <c r="AR42" s="65">
        <f>IF(km4_splits_ranks[[#This Row],[8 km]]="DNF","DNF",RANK(km4_splits_ranks[[#This Row],[8 km]],km4_splits_ranks[8 km],1))</f>
        <v>42</v>
      </c>
      <c r="AS42" s="65">
        <f>IF(km4_splits_ranks[[#This Row],[12 km]]="DNF","DNF",RANK(km4_splits_ranks[[#This Row],[12 km]],km4_splits_ranks[12 km],1))</f>
        <v>40</v>
      </c>
      <c r="AT42" s="65">
        <f>IF(km4_splits_ranks[[#This Row],[16 km]]="DNF","DNF",RANK(km4_splits_ranks[[#This Row],[16 km]],km4_splits_ranks[16 km],1))</f>
        <v>40</v>
      </c>
      <c r="AU42" s="65">
        <f>IF(km4_splits_ranks[[#This Row],[20 km]]="DNF","DNF",RANK(km4_splits_ranks[[#This Row],[20 km]],km4_splits_ranks[20 km],1))</f>
        <v>36</v>
      </c>
      <c r="AV42" s="65">
        <f>IF(km4_splits_ranks[[#This Row],[24 km]]="DNF","DNF",RANK(km4_splits_ranks[[#This Row],[24 km]],km4_splits_ranks[24 km],1))</f>
        <v>38</v>
      </c>
      <c r="AW42" s="65">
        <f>IF(km4_splits_ranks[[#This Row],[28 km]]="DNF","DNF",RANK(km4_splits_ranks[[#This Row],[28 km]],km4_splits_ranks[28 km],1))</f>
        <v>40</v>
      </c>
      <c r="AX42" s="65">
        <f>IF(km4_splits_ranks[[#This Row],[32 km]]="DNF","DNF",RANK(km4_splits_ranks[[#This Row],[32 km]],km4_splits_ranks[32 km],1))</f>
        <v>41</v>
      </c>
      <c r="AY42" s="65">
        <f>IF(km4_splits_ranks[[#This Row],[36 km]]="DNF","DNF",RANK(km4_splits_ranks[[#This Row],[36 km]],km4_splits_ranks[36 km],1))</f>
        <v>37</v>
      </c>
      <c r="AZ42" s="65">
        <f>IF(km4_splits_ranks[[#This Row],[40 km]]="DNF","DNF",RANK(km4_splits_ranks[[#This Row],[40 km]],km4_splits_ranks[40 km],1))</f>
        <v>37</v>
      </c>
      <c r="BA42" s="65">
        <f>IF(km4_splits_ranks[[#This Row],[42 km]]="DNF","DNF",RANK(km4_splits_ranks[[#This Row],[42 km]],km4_splits_ranks[42 km],1))</f>
        <v>37</v>
      </c>
    </row>
    <row r="43" spans="2:53" x14ac:dyDescent="0.2">
      <c r="B43" s="5">
        <v>38</v>
      </c>
      <c r="C43" s="1">
        <v>21</v>
      </c>
      <c r="D43" s="1" t="s">
        <v>69</v>
      </c>
      <c r="E43" s="3">
        <v>1961</v>
      </c>
      <c r="F43" s="3" t="s">
        <v>38</v>
      </c>
      <c r="G43" s="3">
        <v>3</v>
      </c>
      <c r="H43" s="1" t="s">
        <v>70</v>
      </c>
      <c r="I43" s="7">
        <v>0.1435113425925926</v>
      </c>
      <c r="J43" s="38">
        <f>SUM(laps_times[[#This Row],[1]:[6]])</f>
        <v>1.3370601851851852E-2</v>
      </c>
      <c r="K43" s="39">
        <f>SUM(laps_times[[#This Row],[7]:[12]])</f>
        <v>1.2448611111111112E-2</v>
      </c>
      <c r="L43" s="39">
        <f>SUM(laps_times[[#This Row],[13]:[18]])</f>
        <v>1.2738541666666667E-2</v>
      </c>
      <c r="M43" s="39">
        <f>SUM(laps_times[[#This Row],[19]:[24]])</f>
        <v>1.3117824074074073E-2</v>
      </c>
      <c r="N43" s="39">
        <f>SUM(laps_times[[#This Row],[25]:[30]])</f>
        <v>1.2743865740740741E-2</v>
      </c>
      <c r="O43" s="39">
        <f>SUM(laps_times[[#This Row],[31]:[36]])</f>
        <v>1.3096296296296297E-2</v>
      </c>
      <c r="P43" s="39">
        <f>SUM(laps_times[[#This Row],[37]:[42]])</f>
        <v>1.3346990740740741E-2</v>
      </c>
      <c r="Q43" s="39">
        <f>SUM(laps_times[[#This Row],[43]:[48]])</f>
        <v>1.3984490740740742E-2</v>
      </c>
      <c r="R43" s="39">
        <f>SUM(laps_times[[#This Row],[49]:[54]])</f>
        <v>1.4689930555555555E-2</v>
      </c>
      <c r="S43" s="39">
        <f>SUM(laps_times[[#This Row],[55]:[60]])</f>
        <v>1.6525231481481481E-2</v>
      </c>
      <c r="T43" s="40">
        <f>SUM(laps_times[[#This Row],[61]:[63]])</f>
        <v>7.4493055555555562E-3</v>
      </c>
      <c r="U43" s="58">
        <f>IF(km4_splits_ranks[[#This Row],[0 - 4 ]]="DNF","DNF",RANK(km4_splits_ranks[[#This Row],[0 - 4 ]],km4_splits_ranks[0 - 4 ],1))</f>
        <v>47</v>
      </c>
      <c r="V43" s="59">
        <f>IF(km4_splits_ranks[[#This Row],[4 - 8 ]]="DNF","DNF",RANK(km4_splits_ranks[[#This Row],[4 - 8 ]],km4_splits_ranks[4 - 8 ],1))</f>
        <v>35</v>
      </c>
      <c r="W43" s="59">
        <f>IF(km4_splits_ranks[[#This Row],[8 - 12 ]]="DNF","DNF",RANK(km4_splits_ranks[[#This Row],[8 - 12 ]],km4_splits_ranks[8 - 12 ],1))</f>
        <v>41</v>
      </c>
      <c r="X43" s="59">
        <f>IF(km4_splits_ranks[[#This Row],[12 - 16 ]]="DNF","DNF",RANK(km4_splits_ranks[[#This Row],[12 - 16 ]],km4_splits_ranks[12 - 16 ],1))</f>
        <v>44</v>
      </c>
      <c r="Y43" s="59">
        <f>IF(km4_splits_ranks[[#This Row],[16 -20 ]]="DNF","DNF",RANK(km4_splits_ranks[[#This Row],[16 -20 ]],km4_splits_ranks[16 -20 ],1))</f>
        <v>32</v>
      </c>
      <c r="Z43" s="59">
        <f>IF(km4_splits_ranks[[#This Row],[20 - 24 ]]="DNF","DNF",RANK(km4_splits_ranks[[#This Row],[20 - 24 ]],km4_splits_ranks[20 - 24 ],1))</f>
        <v>30</v>
      </c>
      <c r="AA43" s="59">
        <f>IF(km4_splits_ranks[[#This Row],[24 - 28 ]]="DNF","DNF",RANK(km4_splits_ranks[[#This Row],[24 - 28 ]],km4_splits_ranks[24 - 28 ],1))</f>
        <v>33</v>
      </c>
      <c r="AB43" s="59">
        <f>IF(km4_splits_ranks[[#This Row],[28 - 32 ]]="DNF","DNF",RANK(km4_splits_ranks[[#This Row],[28 - 32 ]],km4_splits_ranks[28 - 32 ],1))</f>
        <v>34</v>
      </c>
      <c r="AC43" s="59">
        <f>IF(km4_splits_ranks[[#This Row],[32 - 36 ]]="DNF","DNF",RANK(km4_splits_ranks[[#This Row],[32 - 36 ]],km4_splits_ranks[32 - 36 ],1))</f>
        <v>42</v>
      </c>
      <c r="AD43" s="59">
        <f>IF(km4_splits_ranks[[#This Row],[36 - 40 ]]="DNF","DNF",RANK(km4_splits_ranks[[#This Row],[36 - 40 ]],km4_splits_ranks[36 - 40 ],1))</f>
        <v>59</v>
      </c>
      <c r="AE43" s="60">
        <f>IF(km4_splits_ranks[[#This Row],[40 - 42 ]]="DNF","DNF",RANK(km4_splits_ranks[[#This Row],[40 - 42 ]],km4_splits_ranks[40 - 42 ],1))</f>
        <v>43</v>
      </c>
      <c r="AF43" s="28">
        <f>km4_splits_ranks[[#This Row],[0 - 4 ]]</f>
        <v>1.3370601851851852E-2</v>
      </c>
      <c r="AG43" s="24">
        <f>IF(km4_splits_ranks[[#This Row],[4 - 8 ]]="DNF","DNF",km4_splits_ranks[[#This Row],[4 km]]+km4_splits_ranks[[#This Row],[4 - 8 ]])</f>
        <v>2.5819212962962964E-2</v>
      </c>
      <c r="AH43" s="24">
        <f>IF(km4_splits_ranks[[#This Row],[8 - 12 ]]="DNF","DNF",km4_splits_ranks[[#This Row],[8 km]]+km4_splits_ranks[[#This Row],[8 - 12 ]])</f>
        <v>3.8557754629629633E-2</v>
      </c>
      <c r="AI43" s="24">
        <f>IF(km4_splits_ranks[[#This Row],[12 - 16 ]]="DNF","DNF",km4_splits_ranks[[#This Row],[12 km]]+km4_splits_ranks[[#This Row],[12 - 16 ]])</f>
        <v>5.1675578703703706E-2</v>
      </c>
      <c r="AJ43" s="24">
        <f>IF(km4_splits_ranks[[#This Row],[16 -20 ]]="DNF","DNF",km4_splits_ranks[[#This Row],[16 km]]+km4_splits_ranks[[#This Row],[16 -20 ]])</f>
        <v>6.4419444444444446E-2</v>
      </c>
      <c r="AK43" s="24">
        <f>IF(km4_splits_ranks[[#This Row],[20 - 24 ]]="DNF","DNF",km4_splits_ranks[[#This Row],[20 km]]+km4_splits_ranks[[#This Row],[20 - 24 ]])</f>
        <v>7.7515740740740746E-2</v>
      </c>
      <c r="AL43" s="24">
        <f>IF(km4_splits_ranks[[#This Row],[24 - 28 ]]="DNF","DNF",km4_splits_ranks[[#This Row],[24 km]]+km4_splits_ranks[[#This Row],[24 - 28 ]])</f>
        <v>9.0862731481481482E-2</v>
      </c>
      <c r="AM43" s="24">
        <f>IF(km4_splits_ranks[[#This Row],[28 - 32 ]]="DNF","DNF",km4_splits_ranks[[#This Row],[28 km]]+km4_splits_ranks[[#This Row],[28 - 32 ]])</f>
        <v>0.10484722222222223</v>
      </c>
      <c r="AN43" s="24">
        <f>IF(km4_splits_ranks[[#This Row],[32 - 36 ]]="DNF","DNF",km4_splits_ranks[[#This Row],[32 km]]+km4_splits_ranks[[#This Row],[32 - 36 ]])</f>
        <v>0.11953715277777778</v>
      </c>
      <c r="AO43" s="24">
        <f>IF(km4_splits_ranks[[#This Row],[36 - 40 ]]="DNF","DNF",km4_splits_ranks[[#This Row],[36 km]]+km4_splits_ranks[[#This Row],[36 - 40 ]])</f>
        <v>0.13606238425925926</v>
      </c>
      <c r="AP43" s="29">
        <f>IF(km4_splits_ranks[[#This Row],[40 - 42 ]]="DNF","DNF",km4_splits_ranks[[#This Row],[40 km]]+km4_splits_ranks[[#This Row],[40 - 42 ]])</f>
        <v>0.14351168981481482</v>
      </c>
      <c r="AQ43" s="64">
        <f>IF(km4_splits_ranks[[#This Row],[4 km]]="DNF","DNF",RANK(km4_splits_ranks[[#This Row],[4 km]],km4_splits_ranks[4 km],1))</f>
        <v>47</v>
      </c>
      <c r="AR43" s="65">
        <f>IF(km4_splits_ranks[[#This Row],[8 km]]="DNF","DNF",RANK(km4_splits_ranks[[#This Row],[8 km]],km4_splits_ranks[8 km],1))</f>
        <v>41</v>
      </c>
      <c r="AS43" s="65">
        <f>IF(km4_splits_ranks[[#This Row],[12 km]]="DNF","DNF",RANK(km4_splits_ranks[[#This Row],[12 km]],km4_splits_ranks[12 km],1))</f>
        <v>42</v>
      </c>
      <c r="AT43" s="65">
        <f>IF(km4_splits_ranks[[#This Row],[16 km]]="DNF","DNF",RANK(km4_splits_ranks[[#This Row],[16 km]],km4_splits_ranks[16 km],1))</f>
        <v>42</v>
      </c>
      <c r="AU43" s="65">
        <f>IF(km4_splits_ranks[[#This Row],[20 km]]="DNF","DNF",RANK(km4_splits_ranks[[#This Row],[20 km]],km4_splits_ranks[20 km],1))</f>
        <v>39</v>
      </c>
      <c r="AV43" s="65">
        <f>IF(km4_splits_ranks[[#This Row],[24 km]]="DNF","DNF",RANK(km4_splits_ranks[[#This Row],[24 km]],km4_splits_ranks[24 km],1))</f>
        <v>37</v>
      </c>
      <c r="AW43" s="65">
        <f>IF(km4_splits_ranks[[#This Row],[28 km]]="DNF","DNF",RANK(km4_splits_ranks[[#This Row],[28 km]],km4_splits_ranks[28 km],1))</f>
        <v>36</v>
      </c>
      <c r="AX43" s="65">
        <f>IF(km4_splits_ranks[[#This Row],[32 km]]="DNF","DNF",RANK(km4_splits_ranks[[#This Row],[32 km]],km4_splits_ranks[32 km],1))</f>
        <v>33</v>
      </c>
      <c r="AY43" s="65">
        <f>IF(km4_splits_ranks[[#This Row],[36 km]]="DNF","DNF",RANK(km4_splits_ranks[[#This Row],[36 km]],km4_splits_ranks[36 km],1))</f>
        <v>33</v>
      </c>
      <c r="AZ43" s="65">
        <f>IF(km4_splits_ranks[[#This Row],[40 km]]="DNF","DNF",RANK(km4_splits_ranks[[#This Row],[40 km]],km4_splits_ranks[40 km],1))</f>
        <v>38</v>
      </c>
      <c r="BA43" s="65">
        <f>IF(km4_splits_ranks[[#This Row],[42 km]]="DNF","DNF",RANK(km4_splits_ranks[[#This Row],[42 km]],km4_splits_ranks[42 km],1))</f>
        <v>38</v>
      </c>
    </row>
    <row r="44" spans="2:53" x14ac:dyDescent="0.2">
      <c r="B44" s="5">
        <v>39</v>
      </c>
      <c r="C44" s="1">
        <v>45</v>
      </c>
      <c r="D44" s="1" t="s">
        <v>71</v>
      </c>
      <c r="E44" s="3">
        <v>1975</v>
      </c>
      <c r="F44" s="3" t="s">
        <v>8</v>
      </c>
      <c r="G44" s="3">
        <v>17</v>
      </c>
      <c r="H44" s="1" t="s">
        <v>72</v>
      </c>
      <c r="I44" s="7">
        <v>0.14536354166666668</v>
      </c>
      <c r="J44" s="38">
        <f>SUM(laps_times[[#This Row],[1]:[6]])</f>
        <v>1.3864699074074076E-2</v>
      </c>
      <c r="K44" s="39">
        <f>SUM(laps_times[[#This Row],[7]:[12]])</f>
        <v>1.3091782407407406E-2</v>
      </c>
      <c r="L44" s="39">
        <f>SUM(laps_times[[#This Row],[13]:[18]])</f>
        <v>1.3463310185185186E-2</v>
      </c>
      <c r="M44" s="39">
        <f>SUM(laps_times[[#This Row],[19]:[24]])</f>
        <v>1.3224768518518519E-2</v>
      </c>
      <c r="N44" s="39">
        <f>SUM(laps_times[[#This Row],[25]:[30]])</f>
        <v>1.3537037037037037E-2</v>
      </c>
      <c r="O44" s="39">
        <f>SUM(laps_times[[#This Row],[31]:[36]])</f>
        <v>1.3688310185185184E-2</v>
      </c>
      <c r="P44" s="39">
        <f>SUM(laps_times[[#This Row],[37]:[42]])</f>
        <v>1.3846990740740743E-2</v>
      </c>
      <c r="Q44" s="39">
        <f>SUM(laps_times[[#This Row],[43]:[48]])</f>
        <v>1.4173379629629631E-2</v>
      </c>
      <c r="R44" s="39">
        <f>SUM(laps_times[[#This Row],[49]:[54]])</f>
        <v>1.4370717592592591E-2</v>
      </c>
      <c r="S44" s="39">
        <f>SUM(laps_times[[#This Row],[55]:[60]])</f>
        <v>1.4803587962962963E-2</v>
      </c>
      <c r="T44" s="40">
        <f>SUM(laps_times[[#This Row],[61]:[63]])</f>
        <v>7.2996527777777782E-3</v>
      </c>
      <c r="U44" s="58">
        <f>IF(km4_splits_ranks[[#This Row],[0 - 4 ]]="DNF","DNF",RANK(km4_splits_ranks[[#This Row],[0 - 4 ]],km4_splits_ranks[0 - 4 ],1))</f>
        <v>63</v>
      </c>
      <c r="V44" s="59">
        <f>IF(km4_splits_ranks[[#This Row],[4 - 8 ]]="DNF","DNF",RANK(km4_splits_ranks[[#This Row],[4 - 8 ]],km4_splits_ranks[4 - 8 ],1))</f>
        <v>52</v>
      </c>
      <c r="W44" s="59">
        <f>IF(km4_splits_ranks[[#This Row],[8 - 12 ]]="DNF","DNF",RANK(km4_splits_ranks[[#This Row],[8 - 12 ]],km4_splits_ranks[8 - 12 ],1))</f>
        <v>60</v>
      </c>
      <c r="X44" s="59">
        <f>IF(km4_splits_ranks[[#This Row],[12 - 16 ]]="DNF","DNF",RANK(km4_splits_ranks[[#This Row],[12 - 16 ]],km4_splits_ranks[12 - 16 ],1))</f>
        <v>48</v>
      </c>
      <c r="Y44" s="59">
        <f>IF(km4_splits_ranks[[#This Row],[16 -20 ]]="DNF","DNF",RANK(km4_splits_ranks[[#This Row],[16 -20 ]],km4_splits_ranks[16 -20 ],1))</f>
        <v>49</v>
      </c>
      <c r="Z44" s="59">
        <f>IF(km4_splits_ranks[[#This Row],[20 - 24 ]]="DNF","DNF",RANK(km4_splits_ranks[[#This Row],[20 - 24 ]],km4_splits_ranks[20 - 24 ],1))</f>
        <v>46</v>
      </c>
      <c r="AA44" s="59">
        <f>IF(km4_splits_ranks[[#This Row],[24 - 28 ]]="DNF","DNF",RANK(km4_splits_ranks[[#This Row],[24 - 28 ]],km4_splits_ranks[24 - 28 ],1))</f>
        <v>38</v>
      </c>
      <c r="AB44" s="59">
        <f>IF(km4_splits_ranks[[#This Row],[28 - 32 ]]="DNF","DNF",RANK(km4_splits_ranks[[#This Row],[28 - 32 ]],km4_splits_ranks[28 - 32 ],1))</f>
        <v>35</v>
      </c>
      <c r="AC44" s="59">
        <f>IF(km4_splits_ranks[[#This Row],[32 - 36 ]]="DNF","DNF",RANK(km4_splits_ranks[[#This Row],[32 - 36 ]],km4_splits_ranks[32 - 36 ],1))</f>
        <v>38</v>
      </c>
      <c r="AD44" s="59">
        <f>IF(km4_splits_ranks[[#This Row],[36 - 40 ]]="DNF","DNF",RANK(km4_splits_ranks[[#This Row],[36 - 40 ]],km4_splits_ranks[36 - 40 ],1))</f>
        <v>36</v>
      </c>
      <c r="AE44" s="60">
        <f>IF(km4_splits_ranks[[#This Row],[40 - 42 ]]="DNF","DNF",RANK(km4_splits_ranks[[#This Row],[40 - 42 ]],km4_splits_ranks[40 - 42 ],1))</f>
        <v>39</v>
      </c>
      <c r="AF44" s="28">
        <f>km4_splits_ranks[[#This Row],[0 - 4 ]]</f>
        <v>1.3864699074074076E-2</v>
      </c>
      <c r="AG44" s="24">
        <f>IF(km4_splits_ranks[[#This Row],[4 - 8 ]]="DNF","DNF",km4_splits_ranks[[#This Row],[4 km]]+km4_splits_ranks[[#This Row],[4 - 8 ]])</f>
        <v>2.6956481481481484E-2</v>
      </c>
      <c r="AH44" s="24">
        <f>IF(km4_splits_ranks[[#This Row],[8 - 12 ]]="DNF","DNF",km4_splits_ranks[[#This Row],[8 km]]+km4_splits_ranks[[#This Row],[8 - 12 ]])</f>
        <v>4.041979166666667E-2</v>
      </c>
      <c r="AI44" s="24">
        <f>IF(km4_splits_ranks[[#This Row],[12 - 16 ]]="DNF","DNF",km4_splits_ranks[[#This Row],[12 km]]+km4_splits_ranks[[#This Row],[12 - 16 ]])</f>
        <v>5.3644560185185187E-2</v>
      </c>
      <c r="AJ44" s="24">
        <f>IF(km4_splits_ranks[[#This Row],[16 -20 ]]="DNF","DNF",km4_splits_ranks[[#This Row],[16 km]]+km4_splits_ranks[[#This Row],[16 -20 ]])</f>
        <v>6.7181597222222222E-2</v>
      </c>
      <c r="AK44" s="24">
        <f>IF(km4_splits_ranks[[#This Row],[20 - 24 ]]="DNF","DNF",km4_splits_ranks[[#This Row],[20 km]]+km4_splits_ranks[[#This Row],[20 - 24 ]])</f>
        <v>8.0869907407407404E-2</v>
      </c>
      <c r="AL44" s="24">
        <f>IF(km4_splits_ranks[[#This Row],[24 - 28 ]]="DNF","DNF",km4_splits_ranks[[#This Row],[24 km]]+km4_splits_ranks[[#This Row],[24 - 28 ]])</f>
        <v>9.4716898148148154E-2</v>
      </c>
      <c r="AM44" s="24">
        <f>IF(km4_splits_ranks[[#This Row],[28 - 32 ]]="DNF","DNF",km4_splits_ranks[[#This Row],[28 km]]+km4_splits_ranks[[#This Row],[28 - 32 ]])</f>
        <v>0.10889027777777778</v>
      </c>
      <c r="AN44" s="24">
        <f>IF(km4_splits_ranks[[#This Row],[32 - 36 ]]="DNF","DNF",km4_splits_ranks[[#This Row],[32 km]]+km4_splits_ranks[[#This Row],[32 - 36 ]])</f>
        <v>0.12326099537037037</v>
      </c>
      <c r="AO44" s="24">
        <f>IF(km4_splits_ranks[[#This Row],[36 - 40 ]]="DNF","DNF",km4_splits_ranks[[#This Row],[36 km]]+km4_splits_ranks[[#This Row],[36 - 40 ]])</f>
        <v>0.13806458333333332</v>
      </c>
      <c r="AP44" s="29">
        <f>IF(km4_splits_ranks[[#This Row],[40 - 42 ]]="DNF","DNF",km4_splits_ranks[[#This Row],[40 km]]+km4_splits_ranks[[#This Row],[40 - 42 ]])</f>
        <v>0.1453642361111111</v>
      </c>
      <c r="AQ44" s="64">
        <f>IF(km4_splits_ranks[[#This Row],[4 km]]="DNF","DNF",RANK(km4_splits_ranks[[#This Row],[4 km]],km4_splits_ranks[4 km],1))</f>
        <v>63</v>
      </c>
      <c r="AR44" s="65">
        <f>IF(km4_splits_ranks[[#This Row],[8 km]]="DNF","DNF",RANK(km4_splits_ranks[[#This Row],[8 km]],km4_splits_ranks[8 km],1))</f>
        <v>57</v>
      </c>
      <c r="AS44" s="65">
        <f>IF(km4_splits_ranks[[#This Row],[12 km]]="DNF","DNF",RANK(km4_splits_ranks[[#This Row],[12 km]],km4_splits_ranks[12 km],1))</f>
        <v>58</v>
      </c>
      <c r="AT44" s="65">
        <f>IF(km4_splits_ranks[[#This Row],[16 km]]="DNF","DNF",RANK(km4_splits_ranks[[#This Row],[16 km]],km4_splits_ranks[16 km],1))</f>
        <v>53</v>
      </c>
      <c r="AU44" s="65">
        <f>IF(km4_splits_ranks[[#This Row],[20 km]]="DNF","DNF",RANK(km4_splits_ranks[[#This Row],[20 km]],km4_splits_ranks[20 km],1))</f>
        <v>51</v>
      </c>
      <c r="AV44" s="65">
        <f>IF(km4_splits_ranks[[#This Row],[24 km]]="DNF","DNF",RANK(km4_splits_ranks[[#This Row],[24 km]],km4_splits_ranks[24 km],1))</f>
        <v>51</v>
      </c>
      <c r="AW44" s="65">
        <f>IF(km4_splits_ranks[[#This Row],[28 km]]="DNF","DNF",RANK(km4_splits_ranks[[#This Row],[28 km]],km4_splits_ranks[28 km],1))</f>
        <v>47</v>
      </c>
      <c r="AX44" s="65">
        <f>IF(km4_splits_ranks[[#This Row],[32 km]]="DNF","DNF",RANK(km4_splits_ranks[[#This Row],[32 km]],km4_splits_ranks[32 km],1))</f>
        <v>46</v>
      </c>
      <c r="AY44" s="65">
        <f>IF(km4_splits_ranks[[#This Row],[36 km]]="DNF","DNF",RANK(km4_splits_ranks[[#This Row],[36 km]],km4_splits_ranks[36 km],1))</f>
        <v>43</v>
      </c>
      <c r="AZ44" s="65">
        <f>IF(km4_splits_ranks[[#This Row],[40 km]]="DNF","DNF",RANK(km4_splits_ranks[[#This Row],[40 km]],km4_splits_ranks[40 km],1))</f>
        <v>40</v>
      </c>
      <c r="BA44" s="65">
        <f>IF(km4_splits_ranks[[#This Row],[42 km]]="DNF","DNF",RANK(km4_splits_ranks[[#This Row],[42 km]],km4_splits_ranks[42 km],1))</f>
        <v>39</v>
      </c>
    </row>
    <row r="45" spans="2:53" x14ac:dyDescent="0.2">
      <c r="B45" s="5">
        <v>40</v>
      </c>
      <c r="C45" s="1">
        <v>106</v>
      </c>
      <c r="D45" s="1" t="s">
        <v>73</v>
      </c>
      <c r="E45" s="3">
        <v>1971</v>
      </c>
      <c r="F45" s="3" t="s">
        <v>1</v>
      </c>
      <c r="G45" s="3">
        <v>16</v>
      </c>
      <c r="H45" s="1" t="s">
        <v>74</v>
      </c>
      <c r="I45" s="7">
        <v>0.1457326388888889</v>
      </c>
      <c r="J45" s="38">
        <f>SUM(laps_times[[#This Row],[1]:[6]])</f>
        <v>1.2720486111111111E-2</v>
      </c>
      <c r="K45" s="39">
        <f>SUM(laps_times[[#This Row],[7]:[12]])</f>
        <v>1.239861111111111E-2</v>
      </c>
      <c r="L45" s="39">
        <f>SUM(laps_times[[#This Row],[13]:[18]])</f>
        <v>1.2670138888888889E-2</v>
      </c>
      <c r="M45" s="39">
        <f>SUM(laps_times[[#This Row],[19]:[24]])</f>
        <v>1.2974652777777778E-2</v>
      </c>
      <c r="N45" s="39">
        <f>SUM(laps_times[[#This Row],[25]:[30]])</f>
        <v>1.3252199074074074E-2</v>
      </c>
      <c r="O45" s="39">
        <f>SUM(laps_times[[#This Row],[31]:[36]])</f>
        <v>1.3582291666666668E-2</v>
      </c>
      <c r="P45" s="39">
        <f>SUM(laps_times[[#This Row],[37]:[42]])</f>
        <v>1.402488425925926E-2</v>
      </c>
      <c r="Q45" s="39">
        <f>SUM(laps_times[[#This Row],[43]:[48]])</f>
        <v>1.4275925925925925E-2</v>
      </c>
      <c r="R45" s="39">
        <f>SUM(laps_times[[#This Row],[49]:[54]])</f>
        <v>1.5607523148148148E-2</v>
      </c>
      <c r="S45" s="39">
        <f>SUM(laps_times[[#This Row],[55]:[60]])</f>
        <v>1.6089467592592593E-2</v>
      </c>
      <c r="T45" s="40">
        <f>SUM(laps_times[[#This Row],[61]:[63]])</f>
        <v>8.1366898148148153E-3</v>
      </c>
      <c r="U45" s="58">
        <f>IF(km4_splits_ranks[[#This Row],[0 - 4 ]]="DNF","DNF",RANK(km4_splits_ranks[[#This Row],[0 - 4 ]],km4_splits_ranks[0 - 4 ],1))</f>
        <v>32</v>
      </c>
      <c r="V45" s="59">
        <f>IF(km4_splits_ranks[[#This Row],[4 - 8 ]]="DNF","DNF",RANK(km4_splits_ranks[[#This Row],[4 - 8 ]],km4_splits_ranks[4 - 8 ],1))</f>
        <v>31</v>
      </c>
      <c r="W45" s="59">
        <f>IF(km4_splits_ranks[[#This Row],[8 - 12 ]]="DNF","DNF",RANK(km4_splits_ranks[[#This Row],[8 - 12 ]],km4_splits_ranks[8 - 12 ],1))</f>
        <v>37</v>
      </c>
      <c r="X45" s="59">
        <f>IF(km4_splits_ranks[[#This Row],[12 - 16 ]]="DNF","DNF",RANK(km4_splits_ranks[[#This Row],[12 - 16 ]],km4_splits_ranks[12 - 16 ],1))</f>
        <v>40</v>
      </c>
      <c r="Y45" s="59">
        <f>IF(km4_splits_ranks[[#This Row],[16 -20 ]]="DNF","DNF",RANK(km4_splits_ranks[[#This Row],[16 -20 ]],km4_splits_ranks[16 -20 ],1))</f>
        <v>40</v>
      </c>
      <c r="Z45" s="59">
        <f>IF(km4_splits_ranks[[#This Row],[20 - 24 ]]="DNF","DNF",RANK(km4_splits_ranks[[#This Row],[20 - 24 ]],km4_splits_ranks[20 - 24 ],1))</f>
        <v>41</v>
      </c>
      <c r="AA45" s="59">
        <f>IF(km4_splits_ranks[[#This Row],[24 - 28 ]]="DNF","DNF",RANK(km4_splits_ranks[[#This Row],[24 - 28 ]],km4_splits_ranks[24 - 28 ],1))</f>
        <v>42</v>
      </c>
      <c r="AB45" s="59">
        <f>IF(km4_splits_ranks[[#This Row],[28 - 32 ]]="DNF","DNF",RANK(km4_splits_ranks[[#This Row],[28 - 32 ]],km4_splits_ranks[28 - 32 ],1))</f>
        <v>40</v>
      </c>
      <c r="AC45" s="59">
        <f>IF(km4_splits_ranks[[#This Row],[32 - 36 ]]="DNF","DNF",RANK(km4_splits_ranks[[#This Row],[32 - 36 ]],km4_splits_ranks[32 - 36 ],1))</f>
        <v>56</v>
      </c>
      <c r="AD45" s="59">
        <f>IF(km4_splits_ranks[[#This Row],[36 - 40 ]]="DNF","DNF",RANK(km4_splits_ranks[[#This Row],[36 - 40 ]],km4_splits_ranks[36 - 40 ],1))</f>
        <v>55</v>
      </c>
      <c r="AE45" s="60">
        <f>IF(km4_splits_ranks[[#This Row],[40 - 42 ]]="DNF","DNF",RANK(km4_splits_ranks[[#This Row],[40 - 42 ]],km4_splits_ranks[40 - 42 ],1))</f>
        <v>62</v>
      </c>
      <c r="AF45" s="28">
        <f>km4_splits_ranks[[#This Row],[0 - 4 ]]</f>
        <v>1.2720486111111111E-2</v>
      </c>
      <c r="AG45" s="24">
        <f>IF(km4_splits_ranks[[#This Row],[4 - 8 ]]="DNF","DNF",km4_splits_ranks[[#This Row],[4 km]]+km4_splits_ranks[[#This Row],[4 - 8 ]])</f>
        <v>2.511909722222222E-2</v>
      </c>
      <c r="AH45" s="24">
        <f>IF(km4_splits_ranks[[#This Row],[8 - 12 ]]="DNF","DNF",km4_splits_ranks[[#This Row],[8 km]]+km4_splits_ranks[[#This Row],[8 - 12 ]])</f>
        <v>3.778923611111111E-2</v>
      </c>
      <c r="AI45" s="24">
        <f>IF(km4_splits_ranks[[#This Row],[12 - 16 ]]="DNF","DNF",km4_splits_ranks[[#This Row],[12 km]]+km4_splits_ranks[[#This Row],[12 - 16 ]])</f>
        <v>5.0763888888888886E-2</v>
      </c>
      <c r="AJ45" s="24">
        <f>IF(km4_splits_ranks[[#This Row],[16 -20 ]]="DNF","DNF",km4_splits_ranks[[#This Row],[16 km]]+km4_splits_ranks[[#This Row],[16 -20 ]])</f>
        <v>6.4016087962962959E-2</v>
      </c>
      <c r="AK45" s="24">
        <f>IF(km4_splits_ranks[[#This Row],[20 - 24 ]]="DNF","DNF",km4_splits_ranks[[#This Row],[20 km]]+km4_splits_ranks[[#This Row],[20 - 24 ]])</f>
        <v>7.7598379629629621E-2</v>
      </c>
      <c r="AL45" s="24">
        <f>IF(km4_splits_ranks[[#This Row],[24 - 28 ]]="DNF","DNF",km4_splits_ranks[[#This Row],[24 km]]+km4_splits_ranks[[#This Row],[24 - 28 ]])</f>
        <v>9.1623263888888876E-2</v>
      </c>
      <c r="AM45" s="24">
        <f>IF(km4_splits_ranks[[#This Row],[28 - 32 ]]="DNF","DNF",km4_splits_ranks[[#This Row],[28 km]]+km4_splits_ranks[[#This Row],[28 - 32 ]])</f>
        <v>0.1058991898148148</v>
      </c>
      <c r="AN45" s="24">
        <f>IF(km4_splits_ranks[[#This Row],[32 - 36 ]]="DNF","DNF",km4_splits_ranks[[#This Row],[32 km]]+km4_splits_ranks[[#This Row],[32 - 36 ]])</f>
        <v>0.12150671296296295</v>
      </c>
      <c r="AO45" s="24">
        <f>IF(km4_splits_ranks[[#This Row],[36 - 40 ]]="DNF","DNF",km4_splits_ranks[[#This Row],[36 km]]+km4_splits_ranks[[#This Row],[36 - 40 ]])</f>
        <v>0.13759618055555553</v>
      </c>
      <c r="AP45" s="29">
        <f>IF(km4_splits_ranks[[#This Row],[40 - 42 ]]="DNF","DNF",km4_splits_ranks[[#This Row],[40 km]]+km4_splits_ranks[[#This Row],[40 - 42 ]])</f>
        <v>0.14573287037037036</v>
      </c>
      <c r="AQ45" s="64">
        <f>IF(km4_splits_ranks[[#This Row],[4 km]]="DNF","DNF",RANK(km4_splits_ranks[[#This Row],[4 km]],km4_splits_ranks[4 km],1))</f>
        <v>32</v>
      </c>
      <c r="AR45" s="65">
        <f>IF(km4_splits_ranks[[#This Row],[8 km]]="DNF","DNF",RANK(km4_splits_ranks[[#This Row],[8 km]],km4_splits_ranks[8 km],1))</f>
        <v>29</v>
      </c>
      <c r="AS45" s="65">
        <f>IF(km4_splits_ranks[[#This Row],[12 km]]="DNF","DNF",RANK(km4_splits_ranks[[#This Row],[12 km]],km4_splits_ranks[12 km],1))</f>
        <v>33</v>
      </c>
      <c r="AT45" s="65">
        <f>IF(km4_splits_ranks[[#This Row],[16 km]]="DNF","DNF",RANK(km4_splits_ranks[[#This Row],[16 km]],km4_splits_ranks[16 km],1))</f>
        <v>35</v>
      </c>
      <c r="AU45" s="65">
        <f>IF(km4_splits_ranks[[#This Row],[20 km]]="DNF","DNF",RANK(km4_splits_ranks[[#This Row],[20 km]],km4_splits_ranks[20 km],1))</f>
        <v>34</v>
      </c>
      <c r="AV45" s="65">
        <f>IF(km4_splits_ranks[[#This Row],[24 km]]="DNF","DNF",RANK(km4_splits_ranks[[#This Row],[24 km]],km4_splits_ranks[24 km],1))</f>
        <v>39</v>
      </c>
      <c r="AW45" s="65">
        <f>IF(km4_splits_ranks[[#This Row],[28 km]]="DNF","DNF",RANK(km4_splits_ranks[[#This Row],[28 km]],km4_splits_ranks[28 km],1))</f>
        <v>39</v>
      </c>
      <c r="AX45" s="65">
        <f>IF(km4_splits_ranks[[#This Row],[32 km]]="DNF","DNF",RANK(km4_splits_ranks[[#This Row],[32 km]],km4_splits_ranks[32 km],1))</f>
        <v>36</v>
      </c>
      <c r="AY45" s="65">
        <f>IF(km4_splits_ranks[[#This Row],[36 km]]="DNF","DNF",RANK(km4_splits_ranks[[#This Row],[36 km]],km4_splits_ranks[36 km],1))</f>
        <v>39</v>
      </c>
      <c r="AZ45" s="65">
        <f>IF(km4_splits_ranks[[#This Row],[40 km]]="DNF","DNF",RANK(km4_splits_ranks[[#This Row],[40 km]],km4_splits_ranks[40 km],1))</f>
        <v>39</v>
      </c>
      <c r="BA45" s="65">
        <f>IF(km4_splits_ranks[[#This Row],[42 km]]="DNF","DNF",RANK(km4_splits_ranks[[#This Row],[42 km]],km4_splits_ranks[42 km],1))</f>
        <v>40</v>
      </c>
    </row>
    <row r="46" spans="2:53" x14ac:dyDescent="0.2">
      <c r="B46" s="5">
        <v>41</v>
      </c>
      <c r="C46" s="1">
        <v>44</v>
      </c>
      <c r="D46" s="1" t="s">
        <v>75</v>
      </c>
      <c r="E46" s="3">
        <v>1967</v>
      </c>
      <c r="F46" s="3" t="s">
        <v>1</v>
      </c>
      <c r="G46" s="3">
        <v>17</v>
      </c>
      <c r="I46" s="7">
        <v>0.14622870370370369</v>
      </c>
      <c r="J46" s="38">
        <f>SUM(laps_times[[#This Row],[1]:[6]])</f>
        <v>1.1902199074074075E-2</v>
      </c>
      <c r="K46" s="39">
        <f>SUM(laps_times[[#This Row],[7]:[12]])</f>
        <v>1.2042939814814815E-2</v>
      </c>
      <c r="L46" s="39">
        <f>SUM(laps_times[[#This Row],[13]:[18]])</f>
        <v>1.2439699074074074E-2</v>
      </c>
      <c r="M46" s="39">
        <f>SUM(laps_times[[#This Row],[19]:[24]])</f>
        <v>1.2625347222222222E-2</v>
      </c>
      <c r="N46" s="39">
        <f>SUM(laps_times[[#This Row],[25]:[30]])</f>
        <v>1.3473958333333334E-2</v>
      </c>
      <c r="O46" s="39">
        <f>SUM(laps_times[[#This Row],[31]:[36]])</f>
        <v>1.3674074074074075E-2</v>
      </c>
      <c r="P46" s="39">
        <f>SUM(laps_times[[#This Row],[37]:[42]])</f>
        <v>1.4520717592592592E-2</v>
      </c>
      <c r="Q46" s="39">
        <f>SUM(laps_times[[#This Row],[43]:[48]])</f>
        <v>1.5891550925925927E-2</v>
      </c>
      <c r="R46" s="39">
        <f>SUM(laps_times[[#This Row],[49]:[54]])</f>
        <v>1.6379861111111112E-2</v>
      </c>
      <c r="S46" s="39">
        <f>SUM(laps_times[[#This Row],[55]:[60]])</f>
        <v>1.5531018518518519E-2</v>
      </c>
      <c r="T46" s="40">
        <f>SUM(laps_times[[#This Row],[61]:[63]])</f>
        <v>7.7478009259259253E-3</v>
      </c>
      <c r="U46" s="58">
        <f>IF(km4_splits_ranks[[#This Row],[0 - 4 ]]="DNF","DNF",RANK(km4_splits_ranks[[#This Row],[0 - 4 ]],km4_splits_ranks[0 - 4 ],1))</f>
        <v>19</v>
      </c>
      <c r="V46" s="59">
        <f>IF(km4_splits_ranks[[#This Row],[4 - 8 ]]="DNF","DNF",RANK(km4_splits_ranks[[#This Row],[4 - 8 ]],km4_splits_ranks[4 - 8 ],1))</f>
        <v>23</v>
      </c>
      <c r="W46" s="59">
        <f>IF(km4_splits_ranks[[#This Row],[8 - 12 ]]="DNF","DNF",RANK(km4_splits_ranks[[#This Row],[8 - 12 ]],km4_splits_ranks[8 - 12 ],1))</f>
        <v>30</v>
      </c>
      <c r="X46" s="59">
        <f>IF(km4_splits_ranks[[#This Row],[12 - 16 ]]="DNF","DNF",RANK(km4_splits_ranks[[#This Row],[12 - 16 ]],km4_splits_ranks[12 - 16 ],1))</f>
        <v>31</v>
      </c>
      <c r="Y46" s="59">
        <f>IF(km4_splits_ranks[[#This Row],[16 -20 ]]="DNF","DNF",RANK(km4_splits_ranks[[#This Row],[16 -20 ]],km4_splits_ranks[16 -20 ],1))</f>
        <v>45</v>
      </c>
      <c r="Z46" s="59">
        <f>IF(km4_splits_ranks[[#This Row],[20 - 24 ]]="DNF","DNF",RANK(km4_splits_ranks[[#This Row],[20 - 24 ]],km4_splits_ranks[20 - 24 ],1))</f>
        <v>44</v>
      </c>
      <c r="AA46" s="59">
        <f>IF(km4_splits_ranks[[#This Row],[24 - 28 ]]="DNF","DNF",RANK(km4_splits_ranks[[#This Row],[24 - 28 ]],km4_splits_ranks[24 - 28 ],1))</f>
        <v>60</v>
      </c>
      <c r="AB46" s="59">
        <f>IF(km4_splits_ranks[[#This Row],[28 - 32 ]]="DNF","DNF",RANK(km4_splits_ranks[[#This Row],[28 - 32 ]],km4_splits_ranks[28 - 32 ],1))</f>
        <v>69</v>
      </c>
      <c r="AC46" s="59">
        <f>IF(km4_splits_ranks[[#This Row],[32 - 36 ]]="DNF","DNF",RANK(km4_splits_ranks[[#This Row],[32 - 36 ]],km4_splits_ranks[32 - 36 ],1))</f>
        <v>64</v>
      </c>
      <c r="AD46" s="59">
        <f>IF(km4_splits_ranks[[#This Row],[36 - 40 ]]="DNF","DNF",RANK(km4_splits_ranks[[#This Row],[36 - 40 ]],km4_splits_ranks[36 - 40 ],1))</f>
        <v>45</v>
      </c>
      <c r="AE46" s="60">
        <f>IF(km4_splits_ranks[[#This Row],[40 - 42 ]]="DNF","DNF",RANK(km4_splits_ranks[[#This Row],[40 - 42 ]],km4_splits_ranks[40 - 42 ],1))</f>
        <v>51</v>
      </c>
      <c r="AF46" s="28">
        <f>km4_splits_ranks[[#This Row],[0 - 4 ]]</f>
        <v>1.1902199074074075E-2</v>
      </c>
      <c r="AG46" s="24">
        <f>IF(km4_splits_ranks[[#This Row],[4 - 8 ]]="DNF","DNF",km4_splits_ranks[[#This Row],[4 km]]+km4_splits_ranks[[#This Row],[4 - 8 ]])</f>
        <v>2.3945138888888891E-2</v>
      </c>
      <c r="AH46" s="24">
        <f>IF(km4_splits_ranks[[#This Row],[8 - 12 ]]="DNF","DNF",km4_splits_ranks[[#This Row],[8 km]]+km4_splits_ranks[[#This Row],[8 - 12 ]])</f>
        <v>3.6384837962962963E-2</v>
      </c>
      <c r="AI46" s="24">
        <f>IF(km4_splits_ranks[[#This Row],[12 - 16 ]]="DNF","DNF",km4_splits_ranks[[#This Row],[12 km]]+km4_splits_ranks[[#This Row],[12 - 16 ]])</f>
        <v>4.9010185185185184E-2</v>
      </c>
      <c r="AJ46" s="24">
        <f>IF(km4_splits_ranks[[#This Row],[16 -20 ]]="DNF","DNF",km4_splits_ranks[[#This Row],[16 km]]+km4_splits_ranks[[#This Row],[16 -20 ]])</f>
        <v>6.2484143518518519E-2</v>
      </c>
      <c r="AK46" s="24">
        <f>IF(km4_splits_ranks[[#This Row],[20 - 24 ]]="DNF","DNF",km4_splits_ranks[[#This Row],[20 km]]+km4_splits_ranks[[#This Row],[20 - 24 ]])</f>
        <v>7.6158217592592586E-2</v>
      </c>
      <c r="AL46" s="24">
        <f>IF(km4_splits_ranks[[#This Row],[24 - 28 ]]="DNF","DNF",km4_splits_ranks[[#This Row],[24 km]]+km4_splits_ranks[[#This Row],[24 - 28 ]])</f>
        <v>9.0678935185185175E-2</v>
      </c>
      <c r="AM46" s="24">
        <f>IF(km4_splits_ranks[[#This Row],[28 - 32 ]]="DNF","DNF",km4_splits_ranks[[#This Row],[28 km]]+km4_splits_ranks[[#This Row],[28 - 32 ]])</f>
        <v>0.1065704861111111</v>
      </c>
      <c r="AN46" s="24">
        <f>IF(km4_splits_ranks[[#This Row],[32 - 36 ]]="DNF","DNF",km4_splits_ranks[[#This Row],[32 km]]+km4_splits_ranks[[#This Row],[32 - 36 ]])</f>
        <v>0.12295034722222221</v>
      </c>
      <c r="AO46" s="24">
        <f>IF(km4_splits_ranks[[#This Row],[36 - 40 ]]="DNF","DNF",km4_splits_ranks[[#This Row],[36 km]]+km4_splits_ranks[[#This Row],[36 - 40 ]])</f>
        <v>0.13848136574074074</v>
      </c>
      <c r="AP46" s="29">
        <f>IF(km4_splits_ranks[[#This Row],[40 - 42 ]]="DNF","DNF",km4_splits_ranks[[#This Row],[40 km]]+km4_splits_ranks[[#This Row],[40 - 42 ]])</f>
        <v>0.14622916666666666</v>
      </c>
      <c r="AQ46" s="64">
        <f>IF(km4_splits_ranks[[#This Row],[4 km]]="DNF","DNF",RANK(km4_splits_ranks[[#This Row],[4 km]],km4_splits_ranks[4 km],1))</f>
        <v>19</v>
      </c>
      <c r="AR46" s="65">
        <f>IF(km4_splits_ranks[[#This Row],[8 km]]="DNF","DNF",RANK(km4_splits_ranks[[#This Row],[8 km]],km4_splits_ranks[8 km],1))</f>
        <v>21</v>
      </c>
      <c r="AS46" s="65">
        <f>IF(km4_splits_ranks[[#This Row],[12 km]]="DNF","DNF",RANK(km4_splits_ranks[[#This Row],[12 km]],km4_splits_ranks[12 km],1))</f>
        <v>22</v>
      </c>
      <c r="AT46" s="65">
        <f>IF(km4_splits_ranks[[#This Row],[16 km]]="DNF","DNF",RANK(km4_splits_ranks[[#This Row],[16 km]],km4_splits_ranks[16 km],1))</f>
        <v>24</v>
      </c>
      <c r="AU46" s="65">
        <f>IF(km4_splits_ranks[[#This Row],[20 km]]="DNF","DNF",RANK(km4_splits_ranks[[#This Row],[20 km]],km4_splits_ranks[20 km],1))</f>
        <v>26</v>
      </c>
      <c r="AV46" s="65">
        <f>IF(km4_splits_ranks[[#This Row],[24 km]]="DNF","DNF",RANK(km4_splits_ranks[[#This Row],[24 km]],km4_splits_ranks[24 km],1))</f>
        <v>30</v>
      </c>
      <c r="AW46" s="65">
        <f>IF(km4_splits_ranks[[#This Row],[28 km]]="DNF","DNF",RANK(km4_splits_ranks[[#This Row],[28 km]],km4_splits_ranks[28 km],1))</f>
        <v>35</v>
      </c>
      <c r="AX46" s="65">
        <f>IF(km4_splits_ranks[[#This Row],[32 km]]="DNF","DNF",RANK(km4_splits_ranks[[#This Row],[32 km]],km4_splits_ranks[32 km],1))</f>
        <v>40</v>
      </c>
      <c r="AY46" s="65">
        <f>IF(km4_splits_ranks[[#This Row],[36 km]]="DNF","DNF",RANK(km4_splits_ranks[[#This Row],[36 km]],km4_splits_ranks[36 km],1))</f>
        <v>42</v>
      </c>
      <c r="AZ46" s="65">
        <f>IF(km4_splits_ranks[[#This Row],[40 km]]="DNF","DNF",RANK(km4_splits_ranks[[#This Row],[40 km]],km4_splits_ranks[40 km],1))</f>
        <v>41</v>
      </c>
      <c r="BA46" s="65">
        <f>IF(km4_splits_ranks[[#This Row],[42 km]]="DNF","DNF",RANK(km4_splits_ranks[[#This Row],[42 km]],km4_splits_ranks[42 km],1))</f>
        <v>41</v>
      </c>
    </row>
    <row r="47" spans="2:53" x14ac:dyDescent="0.2">
      <c r="B47" s="5">
        <v>42</v>
      </c>
      <c r="C47" s="1">
        <v>43</v>
      </c>
      <c r="D47" s="1" t="s">
        <v>76</v>
      </c>
      <c r="E47" s="3">
        <v>1964</v>
      </c>
      <c r="F47" s="3" t="s">
        <v>38</v>
      </c>
      <c r="G47" s="3">
        <v>4</v>
      </c>
      <c r="H47" s="1" t="s">
        <v>77</v>
      </c>
      <c r="I47" s="7">
        <v>0.1463355324074074</v>
      </c>
      <c r="J47" s="38">
        <f>SUM(laps_times[[#This Row],[1]:[6]])</f>
        <v>1.3493634259259259E-2</v>
      </c>
      <c r="K47" s="39">
        <f>SUM(laps_times[[#This Row],[7]:[12]])</f>
        <v>1.3221180555555555E-2</v>
      </c>
      <c r="L47" s="39">
        <f>SUM(laps_times[[#This Row],[13]:[18]])</f>
        <v>1.3461805555555555E-2</v>
      </c>
      <c r="M47" s="39">
        <f>SUM(laps_times[[#This Row],[19]:[24]])</f>
        <v>1.3558912037037036E-2</v>
      </c>
      <c r="N47" s="39">
        <f>SUM(laps_times[[#This Row],[25]:[30]])</f>
        <v>1.3800810185185187E-2</v>
      </c>
      <c r="O47" s="39">
        <f>SUM(laps_times[[#This Row],[31]:[36]])</f>
        <v>1.3645138888888891E-2</v>
      </c>
      <c r="P47" s="39">
        <f>SUM(laps_times[[#This Row],[37]:[42]])</f>
        <v>1.3899884259259259E-2</v>
      </c>
      <c r="Q47" s="39">
        <f>SUM(laps_times[[#This Row],[43]:[48]])</f>
        <v>1.4293634259259259E-2</v>
      </c>
      <c r="R47" s="39">
        <f>SUM(laps_times[[#This Row],[49]:[54]])</f>
        <v>1.4560879629629628E-2</v>
      </c>
      <c r="S47" s="39">
        <f>SUM(laps_times[[#This Row],[55]:[60]])</f>
        <v>1.486111111111111E-2</v>
      </c>
      <c r="T47" s="40">
        <f>SUM(laps_times[[#This Row],[61]:[63]])</f>
        <v>7.5388888888888892E-3</v>
      </c>
      <c r="U47" s="58">
        <f>IF(km4_splits_ranks[[#This Row],[0 - 4 ]]="DNF","DNF",RANK(km4_splits_ranks[[#This Row],[0 - 4 ]],km4_splits_ranks[0 - 4 ],1))</f>
        <v>50</v>
      </c>
      <c r="V47" s="59">
        <f>IF(km4_splits_ranks[[#This Row],[4 - 8 ]]="DNF","DNF",RANK(km4_splits_ranks[[#This Row],[4 - 8 ]],km4_splits_ranks[4 - 8 ],1))</f>
        <v>57</v>
      </c>
      <c r="W47" s="59">
        <f>IF(km4_splits_ranks[[#This Row],[8 - 12 ]]="DNF","DNF",RANK(km4_splits_ranks[[#This Row],[8 - 12 ]],km4_splits_ranks[8 - 12 ],1))</f>
        <v>59</v>
      </c>
      <c r="X47" s="59">
        <f>IF(km4_splits_ranks[[#This Row],[12 - 16 ]]="DNF","DNF",RANK(km4_splits_ranks[[#This Row],[12 - 16 ]],km4_splits_ranks[12 - 16 ],1))</f>
        <v>56</v>
      </c>
      <c r="Y47" s="59">
        <f>IF(km4_splits_ranks[[#This Row],[16 -20 ]]="DNF","DNF",RANK(km4_splits_ranks[[#This Row],[16 -20 ]],km4_splits_ranks[16 -20 ],1))</f>
        <v>58</v>
      </c>
      <c r="Z47" s="59">
        <f>IF(km4_splits_ranks[[#This Row],[20 - 24 ]]="DNF","DNF",RANK(km4_splits_ranks[[#This Row],[20 - 24 ]],km4_splits_ranks[20 - 24 ],1))</f>
        <v>42</v>
      </c>
      <c r="AA47" s="59">
        <f>IF(km4_splits_ranks[[#This Row],[24 - 28 ]]="DNF","DNF",RANK(km4_splits_ranks[[#This Row],[24 - 28 ]],km4_splits_ranks[24 - 28 ],1))</f>
        <v>39</v>
      </c>
      <c r="AB47" s="59">
        <f>IF(km4_splits_ranks[[#This Row],[28 - 32 ]]="DNF","DNF",RANK(km4_splits_ranks[[#This Row],[28 - 32 ]],km4_splits_ranks[28 - 32 ],1))</f>
        <v>41</v>
      </c>
      <c r="AC47" s="59">
        <f>IF(km4_splits_ranks[[#This Row],[32 - 36 ]]="DNF","DNF",RANK(km4_splits_ranks[[#This Row],[32 - 36 ]],km4_splits_ranks[32 - 36 ],1))</f>
        <v>40</v>
      </c>
      <c r="AD47" s="59">
        <f>IF(km4_splits_ranks[[#This Row],[36 - 40 ]]="DNF","DNF",RANK(km4_splits_ranks[[#This Row],[36 - 40 ]],km4_splits_ranks[36 - 40 ],1))</f>
        <v>38</v>
      </c>
      <c r="AE47" s="60">
        <f>IF(km4_splits_ranks[[#This Row],[40 - 42 ]]="DNF","DNF",RANK(km4_splits_ranks[[#This Row],[40 - 42 ]],km4_splits_ranks[40 - 42 ],1))</f>
        <v>47</v>
      </c>
      <c r="AF47" s="28">
        <f>km4_splits_ranks[[#This Row],[0 - 4 ]]</f>
        <v>1.3493634259259259E-2</v>
      </c>
      <c r="AG47" s="24">
        <f>IF(km4_splits_ranks[[#This Row],[4 - 8 ]]="DNF","DNF",km4_splits_ranks[[#This Row],[4 km]]+km4_splits_ranks[[#This Row],[4 - 8 ]])</f>
        <v>2.6714814814814816E-2</v>
      </c>
      <c r="AH47" s="24">
        <f>IF(km4_splits_ranks[[#This Row],[8 - 12 ]]="DNF","DNF",km4_splits_ranks[[#This Row],[8 km]]+km4_splits_ranks[[#This Row],[8 - 12 ]])</f>
        <v>4.0176620370370369E-2</v>
      </c>
      <c r="AI47" s="24">
        <f>IF(km4_splits_ranks[[#This Row],[12 - 16 ]]="DNF","DNF",km4_splits_ranks[[#This Row],[12 km]]+km4_splits_ranks[[#This Row],[12 - 16 ]])</f>
        <v>5.3735532407407402E-2</v>
      </c>
      <c r="AJ47" s="24">
        <f>IF(km4_splits_ranks[[#This Row],[16 -20 ]]="DNF","DNF",km4_splits_ranks[[#This Row],[16 km]]+km4_splits_ranks[[#This Row],[16 -20 ]])</f>
        <v>6.7536342592592585E-2</v>
      </c>
      <c r="AK47" s="24">
        <f>IF(km4_splits_ranks[[#This Row],[20 - 24 ]]="DNF","DNF",km4_splits_ranks[[#This Row],[20 km]]+km4_splits_ranks[[#This Row],[20 - 24 ]])</f>
        <v>8.1181481481481479E-2</v>
      </c>
      <c r="AL47" s="24">
        <f>IF(km4_splits_ranks[[#This Row],[24 - 28 ]]="DNF","DNF",km4_splits_ranks[[#This Row],[24 km]]+km4_splits_ranks[[#This Row],[24 - 28 ]])</f>
        <v>9.5081365740740734E-2</v>
      </c>
      <c r="AM47" s="24">
        <f>IF(km4_splits_ranks[[#This Row],[28 - 32 ]]="DNF","DNF",km4_splits_ranks[[#This Row],[28 km]]+km4_splits_ranks[[#This Row],[28 - 32 ]])</f>
        <v>0.109375</v>
      </c>
      <c r="AN47" s="24">
        <f>IF(km4_splits_ranks[[#This Row],[32 - 36 ]]="DNF","DNF",km4_splits_ranks[[#This Row],[32 km]]+km4_splits_ranks[[#This Row],[32 - 36 ]])</f>
        <v>0.12393587962962963</v>
      </c>
      <c r="AO47" s="24">
        <f>IF(km4_splits_ranks[[#This Row],[36 - 40 ]]="DNF","DNF",km4_splits_ranks[[#This Row],[36 km]]+km4_splits_ranks[[#This Row],[36 - 40 ]])</f>
        <v>0.13879699074074073</v>
      </c>
      <c r="AP47" s="29">
        <f>IF(km4_splits_ranks[[#This Row],[40 - 42 ]]="DNF","DNF",km4_splits_ranks[[#This Row],[40 km]]+km4_splits_ranks[[#This Row],[40 - 42 ]])</f>
        <v>0.14633587962962963</v>
      </c>
      <c r="AQ47" s="64">
        <f>IF(km4_splits_ranks[[#This Row],[4 km]]="DNF","DNF",RANK(km4_splits_ranks[[#This Row],[4 km]],km4_splits_ranks[4 km],1))</f>
        <v>50</v>
      </c>
      <c r="AR47" s="65">
        <f>IF(km4_splits_ranks[[#This Row],[8 km]]="DNF","DNF",RANK(km4_splits_ranks[[#This Row],[8 km]],km4_splits_ranks[8 km],1))</f>
        <v>55</v>
      </c>
      <c r="AS47" s="65">
        <f>IF(km4_splits_ranks[[#This Row],[12 km]]="DNF","DNF",RANK(km4_splits_ranks[[#This Row],[12 km]],km4_splits_ranks[12 km],1))</f>
        <v>54</v>
      </c>
      <c r="AT47" s="65">
        <f>IF(km4_splits_ranks[[#This Row],[16 km]]="DNF","DNF",RANK(km4_splits_ranks[[#This Row],[16 km]],km4_splits_ranks[16 km],1))</f>
        <v>54</v>
      </c>
      <c r="AU47" s="65">
        <f>IF(km4_splits_ranks[[#This Row],[20 km]]="DNF","DNF",RANK(km4_splits_ranks[[#This Row],[20 km]],km4_splits_ranks[20 km],1))</f>
        <v>56</v>
      </c>
      <c r="AV47" s="65">
        <f>IF(km4_splits_ranks[[#This Row],[24 km]]="DNF","DNF",RANK(km4_splits_ranks[[#This Row],[24 km]],km4_splits_ranks[24 km],1))</f>
        <v>53</v>
      </c>
      <c r="AW47" s="65">
        <f>IF(km4_splits_ranks[[#This Row],[28 km]]="DNF","DNF",RANK(km4_splits_ranks[[#This Row],[28 km]],km4_splits_ranks[28 km],1))</f>
        <v>50</v>
      </c>
      <c r="AX47" s="65">
        <f>IF(km4_splits_ranks[[#This Row],[32 km]]="DNF","DNF",RANK(km4_splits_ranks[[#This Row],[32 km]],km4_splits_ranks[32 km],1))</f>
        <v>47</v>
      </c>
      <c r="AY47" s="65">
        <f>IF(km4_splits_ranks[[#This Row],[36 km]]="DNF","DNF",RANK(km4_splits_ranks[[#This Row],[36 km]],km4_splits_ranks[36 km],1))</f>
        <v>45</v>
      </c>
      <c r="AZ47" s="65">
        <f>IF(km4_splits_ranks[[#This Row],[40 km]]="DNF","DNF",RANK(km4_splits_ranks[[#This Row],[40 km]],km4_splits_ranks[40 km],1))</f>
        <v>42</v>
      </c>
      <c r="BA47" s="65">
        <f>IF(km4_splits_ranks[[#This Row],[42 km]]="DNF","DNF",RANK(km4_splits_ranks[[#This Row],[42 km]],km4_splits_ranks[42 km],1))</f>
        <v>42</v>
      </c>
    </row>
    <row r="48" spans="2:53" x14ac:dyDescent="0.2">
      <c r="B48" s="5">
        <v>43</v>
      </c>
      <c r="C48" s="1">
        <v>50</v>
      </c>
      <c r="D48" s="1" t="s">
        <v>78</v>
      </c>
      <c r="E48" s="3">
        <v>1983</v>
      </c>
      <c r="F48" s="3" t="s">
        <v>22</v>
      </c>
      <c r="G48" s="3">
        <v>2</v>
      </c>
      <c r="H48" s="1" t="s">
        <v>79</v>
      </c>
      <c r="I48" s="7">
        <v>0.14646319444444444</v>
      </c>
      <c r="J48" s="38">
        <f>SUM(laps_times[[#This Row],[1]:[6]])</f>
        <v>1.4689351851851849E-2</v>
      </c>
      <c r="K48" s="39">
        <f>SUM(laps_times[[#This Row],[7]:[12]])</f>
        <v>1.3970370370370371E-2</v>
      </c>
      <c r="L48" s="39">
        <f>SUM(laps_times[[#This Row],[13]:[18]])</f>
        <v>1.3699189814814813E-2</v>
      </c>
      <c r="M48" s="39">
        <f>SUM(laps_times[[#This Row],[19]:[24]])</f>
        <v>1.3706365740740741E-2</v>
      </c>
      <c r="N48" s="39">
        <f>SUM(laps_times[[#This Row],[25]:[30]])</f>
        <v>1.3647222222222222E-2</v>
      </c>
      <c r="O48" s="39">
        <f>SUM(laps_times[[#This Row],[31]:[36]])</f>
        <v>1.3691782407407406E-2</v>
      </c>
      <c r="P48" s="39">
        <f>SUM(laps_times[[#This Row],[37]:[42]])</f>
        <v>1.479525462962963E-2</v>
      </c>
      <c r="Q48" s="39">
        <f>SUM(laps_times[[#This Row],[43]:[48]])</f>
        <v>1.3770949074074073E-2</v>
      </c>
      <c r="R48" s="39">
        <f>SUM(laps_times[[#This Row],[49]:[54]])</f>
        <v>1.3927083333333333E-2</v>
      </c>
      <c r="S48" s="39">
        <f>SUM(laps_times[[#This Row],[55]:[60]])</f>
        <v>1.3925694444444442E-2</v>
      </c>
      <c r="T48" s="40">
        <f>SUM(laps_times[[#This Row],[61]:[63]])</f>
        <v>6.6406249999999998E-3</v>
      </c>
      <c r="U48" s="58">
        <f>IF(km4_splits_ranks[[#This Row],[0 - 4 ]]="DNF","DNF",RANK(km4_splits_ranks[[#This Row],[0 - 4 ]],km4_splits_ranks[0 - 4 ],1))</f>
        <v>83</v>
      </c>
      <c r="V48" s="59">
        <f>IF(km4_splits_ranks[[#This Row],[4 - 8 ]]="DNF","DNF",RANK(km4_splits_ranks[[#This Row],[4 - 8 ]],km4_splits_ranks[4 - 8 ],1))</f>
        <v>75</v>
      </c>
      <c r="W48" s="59">
        <f>IF(km4_splits_ranks[[#This Row],[8 - 12 ]]="DNF","DNF",RANK(km4_splits_ranks[[#This Row],[8 - 12 ]],km4_splits_ranks[8 - 12 ],1))</f>
        <v>69</v>
      </c>
      <c r="X48" s="59">
        <f>IF(km4_splits_ranks[[#This Row],[12 - 16 ]]="DNF","DNF",RANK(km4_splits_ranks[[#This Row],[12 - 16 ]],km4_splits_ranks[12 - 16 ],1))</f>
        <v>61</v>
      </c>
      <c r="Y48" s="59">
        <f>IF(km4_splits_ranks[[#This Row],[16 -20 ]]="DNF","DNF",RANK(km4_splits_ranks[[#This Row],[16 -20 ]],km4_splits_ranks[16 -20 ],1))</f>
        <v>54</v>
      </c>
      <c r="Z48" s="59">
        <f>IF(km4_splits_ranks[[#This Row],[20 - 24 ]]="DNF","DNF",RANK(km4_splits_ranks[[#This Row],[20 - 24 ]],km4_splits_ranks[20 - 24 ],1))</f>
        <v>47</v>
      </c>
      <c r="AA48" s="59">
        <f>IF(km4_splits_ranks[[#This Row],[24 - 28 ]]="DNF","DNF",RANK(km4_splits_ranks[[#This Row],[24 - 28 ]],km4_splits_ranks[24 - 28 ],1))</f>
        <v>64</v>
      </c>
      <c r="AB48" s="59">
        <f>IF(km4_splits_ranks[[#This Row],[28 - 32 ]]="DNF","DNF",RANK(km4_splits_ranks[[#This Row],[28 - 32 ]],km4_splits_ranks[28 - 32 ],1))</f>
        <v>32</v>
      </c>
      <c r="AC48" s="59">
        <f>IF(km4_splits_ranks[[#This Row],[32 - 36 ]]="DNF","DNF",RANK(km4_splits_ranks[[#This Row],[32 - 36 ]],km4_splits_ranks[32 - 36 ],1))</f>
        <v>31</v>
      </c>
      <c r="AD48" s="59">
        <f>IF(km4_splits_ranks[[#This Row],[36 - 40 ]]="DNF","DNF",RANK(km4_splits_ranks[[#This Row],[36 - 40 ]],km4_splits_ranks[36 - 40 ],1))</f>
        <v>25</v>
      </c>
      <c r="AE48" s="60">
        <f>IF(km4_splits_ranks[[#This Row],[40 - 42 ]]="DNF","DNF",RANK(km4_splits_ranks[[#This Row],[40 - 42 ]],km4_splits_ranks[40 - 42 ],1))</f>
        <v>22</v>
      </c>
      <c r="AF48" s="28">
        <f>km4_splits_ranks[[#This Row],[0 - 4 ]]</f>
        <v>1.4689351851851849E-2</v>
      </c>
      <c r="AG48" s="24">
        <f>IF(km4_splits_ranks[[#This Row],[4 - 8 ]]="DNF","DNF",km4_splits_ranks[[#This Row],[4 km]]+km4_splits_ranks[[#This Row],[4 - 8 ]])</f>
        <v>2.8659722222222218E-2</v>
      </c>
      <c r="AH48" s="24">
        <f>IF(km4_splits_ranks[[#This Row],[8 - 12 ]]="DNF","DNF",km4_splits_ranks[[#This Row],[8 km]]+km4_splits_ranks[[#This Row],[8 - 12 ]])</f>
        <v>4.2358912037037032E-2</v>
      </c>
      <c r="AI48" s="24">
        <f>IF(km4_splits_ranks[[#This Row],[12 - 16 ]]="DNF","DNF",km4_splits_ranks[[#This Row],[12 km]]+km4_splits_ranks[[#This Row],[12 - 16 ]])</f>
        <v>5.6065277777777769E-2</v>
      </c>
      <c r="AJ48" s="24">
        <f>IF(km4_splits_ranks[[#This Row],[16 -20 ]]="DNF","DNF",km4_splits_ranks[[#This Row],[16 km]]+km4_splits_ranks[[#This Row],[16 -20 ]])</f>
        <v>6.9712499999999997E-2</v>
      </c>
      <c r="AK48" s="24">
        <f>IF(km4_splits_ranks[[#This Row],[20 - 24 ]]="DNF","DNF",km4_splits_ranks[[#This Row],[20 km]]+km4_splits_ranks[[#This Row],[20 - 24 ]])</f>
        <v>8.340428240740741E-2</v>
      </c>
      <c r="AL48" s="24">
        <f>IF(km4_splits_ranks[[#This Row],[24 - 28 ]]="DNF","DNF",km4_splits_ranks[[#This Row],[24 km]]+km4_splits_ranks[[#This Row],[24 - 28 ]])</f>
        <v>9.8199537037037044E-2</v>
      </c>
      <c r="AM48" s="24">
        <f>IF(km4_splits_ranks[[#This Row],[28 - 32 ]]="DNF","DNF",km4_splits_ranks[[#This Row],[28 km]]+km4_splits_ranks[[#This Row],[28 - 32 ]])</f>
        <v>0.11197048611111111</v>
      </c>
      <c r="AN48" s="24">
        <f>IF(km4_splits_ranks[[#This Row],[32 - 36 ]]="DNF","DNF",km4_splits_ranks[[#This Row],[32 km]]+km4_splits_ranks[[#This Row],[32 - 36 ]])</f>
        <v>0.12589756944444444</v>
      </c>
      <c r="AO48" s="24">
        <f>IF(km4_splits_ranks[[#This Row],[36 - 40 ]]="DNF","DNF",km4_splits_ranks[[#This Row],[36 km]]+km4_splits_ranks[[#This Row],[36 - 40 ]])</f>
        <v>0.13982326388888888</v>
      </c>
      <c r="AP48" s="29">
        <f>IF(km4_splits_ranks[[#This Row],[40 - 42 ]]="DNF","DNF",km4_splits_ranks[[#This Row],[40 km]]+km4_splits_ranks[[#This Row],[40 - 42 ]])</f>
        <v>0.14646388888888889</v>
      </c>
      <c r="AQ48" s="64">
        <f>IF(km4_splits_ranks[[#This Row],[4 km]]="DNF","DNF",RANK(km4_splits_ranks[[#This Row],[4 km]],km4_splits_ranks[4 km],1))</f>
        <v>83</v>
      </c>
      <c r="AR48" s="65">
        <f>IF(km4_splits_ranks[[#This Row],[8 km]]="DNF","DNF",RANK(km4_splits_ranks[[#This Row],[8 km]],km4_splits_ranks[8 km],1))</f>
        <v>78</v>
      </c>
      <c r="AS48" s="65">
        <f>IF(km4_splits_ranks[[#This Row],[12 km]]="DNF","DNF",RANK(km4_splits_ranks[[#This Row],[12 km]],km4_splits_ranks[12 km],1))</f>
        <v>76</v>
      </c>
      <c r="AT48" s="65">
        <f>IF(km4_splits_ranks[[#This Row],[16 km]]="DNF","DNF",RANK(km4_splits_ranks[[#This Row],[16 km]],km4_splits_ranks[16 km],1))</f>
        <v>73</v>
      </c>
      <c r="AU48" s="65">
        <f>IF(km4_splits_ranks[[#This Row],[20 km]]="DNF","DNF",RANK(km4_splits_ranks[[#This Row],[20 km]],km4_splits_ranks[20 km],1))</f>
        <v>71</v>
      </c>
      <c r="AV48" s="65">
        <f>IF(km4_splits_ranks[[#This Row],[24 km]]="DNF","DNF",RANK(km4_splits_ranks[[#This Row],[24 km]],km4_splits_ranks[24 km],1))</f>
        <v>68</v>
      </c>
      <c r="AW48" s="65">
        <f>IF(km4_splits_ranks[[#This Row],[28 km]]="DNF","DNF",RANK(km4_splits_ranks[[#This Row],[28 km]],km4_splits_ranks[28 km],1))</f>
        <v>64</v>
      </c>
      <c r="AX48" s="65">
        <f>IF(km4_splits_ranks[[#This Row],[32 km]]="DNF","DNF",RANK(km4_splits_ranks[[#This Row],[32 km]],km4_splits_ranks[32 km],1))</f>
        <v>59</v>
      </c>
      <c r="AY48" s="65">
        <f>IF(km4_splits_ranks[[#This Row],[36 km]]="DNF","DNF",RANK(km4_splits_ranks[[#This Row],[36 km]],km4_splits_ranks[36 km],1))</f>
        <v>55</v>
      </c>
      <c r="AZ48" s="65">
        <f>IF(km4_splits_ranks[[#This Row],[40 km]]="DNF","DNF",RANK(km4_splits_ranks[[#This Row],[40 km]],km4_splits_ranks[40 km],1))</f>
        <v>44</v>
      </c>
      <c r="BA48" s="65">
        <f>IF(km4_splits_ranks[[#This Row],[42 km]]="DNF","DNF",RANK(km4_splits_ranks[[#This Row],[42 km]],km4_splits_ranks[42 km],1))</f>
        <v>43</v>
      </c>
    </row>
    <row r="49" spans="2:53" x14ac:dyDescent="0.2">
      <c r="B49" s="5">
        <v>44</v>
      </c>
      <c r="C49" s="1">
        <v>63</v>
      </c>
      <c r="D49" s="1" t="s">
        <v>80</v>
      </c>
      <c r="E49" s="3">
        <v>1978</v>
      </c>
      <c r="F49" s="3" t="s">
        <v>8</v>
      </c>
      <c r="G49" s="3">
        <v>18</v>
      </c>
      <c r="H49" s="1" t="s">
        <v>81</v>
      </c>
      <c r="I49" s="7">
        <v>0.14734212962962964</v>
      </c>
      <c r="J49" s="38">
        <f>SUM(laps_times[[#This Row],[1]:[6]])</f>
        <v>1.3606712962962963E-2</v>
      </c>
      <c r="K49" s="39">
        <f>SUM(laps_times[[#This Row],[7]:[12]])</f>
        <v>1.3382870370370371E-2</v>
      </c>
      <c r="L49" s="39">
        <f>SUM(laps_times[[#This Row],[13]:[18]])</f>
        <v>1.3393518518518518E-2</v>
      </c>
      <c r="M49" s="39">
        <f>SUM(laps_times[[#This Row],[19]:[24]])</f>
        <v>1.3376041666666666E-2</v>
      </c>
      <c r="N49" s="39">
        <f>SUM(laps_times[[#This Row],[25]:[30]])</f>
        <v>1.3575578703703704E-2</v>
      </c>
      <c r="O49" s="39">
        <f>SUM(laps_times[[#This Row],[31]:[36]])</f>
        <v>1.3995601851851851E-2</v>
      </c>
      <c r="P49" s="39">
        <f>SUM(laps_times[[#This Row],[37]:[42]])</f>
        <v>1.4334375000000002E-2</v>
      </c>
      <c r="Q49" s="39">
        <f>SUM(laps_times[[#This Row],[43]:[48]])</f>
        <v>1.4409722222222223E-2</v>
      </c>
      <c r="R49" s="39">
        <f>SUM(laps_times[[#This Row],[49]:[54]])</f>
        <v>1.491284722222222E-2</v>
      </c>
      <c r="S49" s="39">
        <f>SUM(laps_times[[#This Row],[55]:[60]])</f>
        <v>1.5536805555555554E-2</v>
      </c>
      <c r="T49" s="40">
        <f>SUM(laps_times[[#This Row],[61]:[63]])</f>
        <v>6.8184027777777783E-3</v>
      </c>
      <c r="U49" s="58">
        <f>IF(km4_splits_ranks[[#This Row],[0 - 4 ]]="DNF","DNF",RANK(km4_splits_ranks[[#This Row],[0 - 4 ]],km4_splits_ranks[0 - 4 ],1))</f>
        <v>57</v>
      </c>
      <c r="V49" s="59">
        <f>IF(km4_splits_ranks[[#This Row],[4 - 8 ]]="DNF","DNF",RANK(km4_splits_ranks[[#This Row],[4 - 8 ]],km4_splits_ranks[4 - 8 ],1))</f>
        <v>60</v>
      </c>
      <c r="W49" s="59">
        <f>IF(km4_splits_ranks[[#This Row],[8 - 12 ]]="DNF","DNF",RANK(km4_splits_ranks[[#This Row],[8 - 12 ]],km4_splits_ranks[8 - 12 ],1))</f>
        <v>55</v>
      </c>
      <c r="X49" s="59">
        <f>IF(km4_splits_ranks[[#This Row],[12 - 16 ]]="DNF","DNF",RANK(km4_splits_ranks[[#This Row],[12 - 16 ]],km4_splits_ranks[12 - 16 ],1))</f>
        <v>50</v>
      </c>
      <c r="Y49" s="59">
        <f>IF(km4_splits_ranks[[#This Row],[16 -20 ]]="DNF","DNF",RANK(km4_splits_ranks[[#This Row],[16 -20 ]],km4_splits_ranks[16 -20 ],1))</f>
        <v>50</v>
      </c>
      <c r="Z49" s="59">
        <f>IF(km4_splits_ranks[[#This Row],[20 - 24 ]]="DNF","DNF",RANK(km4_splits_ranks[[#This Row],[20 - 24 ]],km4_splits_ranks[20 - 24 ],1))</f>
        <v>53</v>
      </c>
      <c r="AA49" s="59">
        <f>IF(km4_splits_ranks[[#This Row],[24 - 28 ]]="DNF","DNF",RANK(km4_splits_ranks[[#This Row],[24 - 28 ]],km4_splits_ranks[24 - 28 ],1))</f>
        <v>51</v>
      </c>
      <c r="AB49" s="59">
        <f>IF(km4_splits_ranks[[#This Row],[28 - 32 ]]="DNF","DNF",RANK(km4_splits_ranks[[#This Row],[28 - 32 ]],km4_splits_ranks[28 - 32 ],1))</f>
        <v>43</v>
      </c>
      <c r="AC49" s="59">
        <f>IF(km4_splits_ranks[[#This Row],[32 - 36 ]]="DNF","DNF",RANK(km4_splits_ranks[[#This Row],[32 - 36 ]],km4_splits_ranks[32 - 36 ],1))</f>
        <v>47</v>
      </c>
      <c r="AD49" s="59">
        <f>IF(km4_splits_ranks[[#This Row],[36 - 40 ]]="DNF","DNF",RANK(km4_splits_ranks[[#This Row],[36 - 40 ]],km4_splits_ranks[36 - 40 ],1))</f>
        <v>46</v>
      </c>
      <c r="AE49" s="60">
        <f>IF(km4_splits_ranks[[#This Row],[40 - 42 ]]="DNF","DNF",RANK(km4_splits_ranks[[#This Row],[40 - 42 ]],km4_splits_ranks[40 - 42 ],1))</f>
        <v>28</v>
      </c>
      <c r="AF49" s="28">
        <f>km4_splits_ranks[[#This Row],[0 - 4 ]]</f>
        <v>1.3606712962962963E-2</v>
      </c>
      <c r="AG49" s="24">
        <f>IF(km4_splits_ranks[[#This Row],[4 - 8 ]]="DNF","DNF",km4_splits_ranks[[#This Row],[4 km]]+km4_splits_ranks[[#This Row],[4 - 8 ]])</f>
        <v>2.6989583333333334E-2</v>
      </c>
      <c r="AH49" s="24">
        <f>IF(km4_splits_ranks[[#This Row],[8 - 12 ]]="DNF","DNF",km4_splits_ranks[[#This Row],[8 km]]+km4_splits_ranks[[#This Row],[8 - 12 ]])</f>
        <v>4.0383101851851851E-2</v>
      </c>
      <c r="AI49" s="24">
        <f>IF(km4_splits_ranks[[#This Row],[12 - 16 ]]="DNF","DNF",km4_splits_ranks[[#This Row],[12 km]]+km4_splits_ranks[[#This Row],[12 - 16 ]])</f>
        <v>5.3759143518518515E-2</v>
      </c>
      <c r="AJ49" s="24">
        <f>IF(km4_splits_ranks[[#This Row],[16 -20 ]]="DNF","DNF",km4_splits_ranks[[#This Row],[16 km]]+km4_splits_ranks[[#This Row],[16 -20 ]])</f>
        <v>6.7334722222222226E-2</v>
      </c>
      <c r="AK49" s="24">
        <f>IF(km4_splits_ranks[[#This Row],[20 - 24 ]]="DNF","DNF",km4_splits_ranks[[#This Row],[20 km]]+km4_splits_ranks[[#This Row],[20 - 24 ]])</f>
        <v>8.1330324074074076E-2</v>
      </c>
      <c r="AL49" s="24">
        <f>IF(km4_splits_ranks[[#This Row],[24 - 28 ]]="DNF","DNF",km4_splits_ranks[[#This Row],[24 km]]+km4_splits_ranks[[#This Row],[24 - 28 ]])</f>
        <v>9.5664699074074072E-2</v>
      </c>
      <c r="AM49" s="24">
        <f>IF(km4_splits_ranks[[#This Row],[28 - 32 ]]="DNF","DNF",km4_splits_ranks[[#This Row],[28 km]]+km4_splits_ranks[[#This Row],[28 - 32 ]])</f>
        <v>0.1100744212962963</v>
      </c>
      <c r="AN49" s="24">
        <f>IF(km4_splits_ranks[[#This Row],[32 - 36 ]]="DNF","DNF",km4_splits_ranks[[#This Row],[32 km]]+km4_splits_ranks[[#This Row],[32 - 36 ]])</f>
        <v>0.12498726851851852</v>
      </c>
      <c r="AO49" s="24">
        <f>IF(km4_splits_ranks[[#This Row],[36 - 40 ]]="DNF","DNF",km4_splits_ranks[[#This Row],[36 km]]+km4_splits_ranks[[#This Row],[36 - 40 ]])</f>
        <v>0.14052407407407408</v>
      </c>
      <c r="AP49" s="29">
        <f>IF(km4_splits_ranks[[#This Row],[40 - 42 ]]="DNF","DNF",km4_splits_ranks[[#This Row],[40 km]]+km4_splits_ranks[[#This Row],[40 - 42 ]])</f>
        <v>0.14734247685185187</v>
      </c>
      <c r="AQ49" s="64">
        <f>IF(km4_splits_ranks[[#This Row],[4 km]]="DNF","DNF",RANK(km4_splits_ranks[[#This Row],[4 km]],km4_splits_ranks[4 km],1))</f>
        <v>57</v>
      </c>
      <c r="AR49" s="65">
        <f>IF(km4_splits_ranks[[#This Row],[8 km]]="DNF","DNF",RANK(km4_splits_ranks[[#This Row],[8 km]],km4_splits_ranks[8 km],1))</f>
        <v>59</v>
      </c>
      <c r="AS49" s="65">
        <f>IF(km4_splits_ranks[[#This Row],[12 km]]="DNF","DNF",RANK(km4_splits_ranks[[#This Row],[12 km]],km4_splits_ranks[12 km],1))</f>
        <v>56</v>
      </c>
      <c r="AT49" s="65">
        <f>IF(km4_splits_ranks[[#This Row],[16 km]]="DNF","DNF",RANK(km4_splits_ranks[[#This Row],[16 km]],km4_splits_ranks[16 km],1))</f>
        <v>55</v>
      </c>
      <c r="AU49" s="65">
        <f>IF(km4_splits_ranks[[#This Row],[20 km]]="DNF","DNF",RANK(km4_splits_ranks[[#This Row],[20 km]],km4_splits_ranks[20 km],1))</f>
        <v>52</v>
      </c>
      <c r="AV49" s="65">
        <f>IF(km4_splits_ranks[[#This Row],[24 km]]="DNF","DNF",RANK(km4_splits_ranks[[#This Row],[24 km]],km4_splits_ranks[24 km],1))</f>
        <v>54</v>
      </c>
      <c r="AW49" s="65">
        <f>IF(km4_splits_ranks[[#This Row],[28 km]]="DNF","DNF",RANK(km4_splits_ranks[[#This Row],[28 km]],km4_splits_ranks[28 km],1))</f>
        <v>53</v>
      </c>
      <c r="AX49" s="65">
        <f>IF(km4_splits_ranks[[#This Row],[32 km]]="DNF","DNF",RANK(km4_splits_ranks[[#This Row],[32 km]],km4_splits_ranks[32 km],1))</f>
        <v>50</v>
      </c>
      <c r="AY49" s="65">
        <f>IF(km4_splits_ranks[[#This Row],[36 km]]="DNF","DNF",RANK(km4_splits_ranks[[#This Row],[36 km]],km4_splits_ranks[36 km],1))</f>
        <v>49</v>
      </c>
      <c r="AZ49" s="65">
        <f>IF(km4_splits_ranks[[#This Row],[40 km]]="DNF","DNF",RANK(km4_splits_ranks[[#This Row],[40 km]],km4_splits_ranks[40 km],1))</f>
        <v>47</v>
      </c>
      <c r="BA49" s="65">
        <f>IF(km4_splits_ranks[[#This Row],[42 km]]="DNF","DNF",RANK(km4_splits_ranks[[#This Row],[42 km]],km4_splits_ranks[42 km],1))</f>
        <v>44</v>
      </c>
    </row>
    <row r="50" spans="2:53" x14ac:dyDescent="0.2">
      <c r="B50" s="5">
        <v>45</v>
      </c>
      <c r="C50" s="1">
        <v>54</v>
      </c>
      <c r="D50" s="1" t="s">
        <v>82</v>
      </c>
      <c r="E50" s="3">
        <v>1974</v>
      </c>
      <c r="F50" s="3" t="s">
        <v>1</v>
      </c>
      <c r="G50" s="3">
        <v>18</v>
      </c>
      <c r="H50" s="1" t="s">
        <v>83</v>
      </c>
      <c r="I50" s="7">
        <v>0.14781481481481482</v>
      </c>
      <c r="J50" s="38">
        <f>SUM(laps_times[[#This Row],[1]:[6]])</f>
        <v>1.3946759259259259E-2</v>
      </c>
      <c r="K50" s="39">
        <f>SUM(laps_times[[#This Row],[7]:[12]])</f>
        <v>1.3431712962962963E-2</v>
      </c>
      <c r="L50" s="39">
        <f>SUM(laps_times[[#This Row],[13]:[18]])</f>
        <v>1.3344791666666668E-2</v>
      </c>
      <c r="M50" s="39">
        <f>SUM(laps_times[[#This Row],[19]:[24]])</f>
        <v>1.3318634259259259E-2</v>
      </c>
      <c r="N50" s="39">
        <f>SUM(laps_times[[#This Row],[25]:[30]])</f>
        <v>1.3357754629629633E-2</v>
      </c>
      <c r="O50" s="39">
        <f>SUM(laps_times[[#This Row],[31]:[36]])</f>
        <v>1.3307175925925924E-2</v>
      </c>
      <c r="P50" s="39">
        <f>SUM(laps_times[[#This Row],[37]:[42]])</f>
        <v>1.3395486111111113E-2</v>
      </c>
      <c r="Q50" s="39">
        <f>SUM(laps_times[[#This Row],[43]:[48]])</f>
        <v>1.3651620370370371E-2</v>
      </c>
      <c r="R50" s="39">
        <f>SUM(laps_times[[#This Row],[49]:[54]])</f>
        <v>1.4320601851851852E-2</v>
      </c>
      <c r="S50" s="39">
        <f>SUM(laps_times[[#This Row],[55]:[60]])</f>
        <v>1.721574074074074E-2</v>
      </c>
      <c r="T50" s="40">
        <f>SUM(laps_times[[#This Row],[61]:[63]])</f>
        <v>8.5253472222222224E-3</v>
      </c>
      <c r="U50" s="58">
        <f>IF(km4_splits_ranks[[#This Row],[0 - 4 ]]="DNF","DNF",RANK(km4_splits_ranks[[#This Row],[0 - 4 ]],km4_splits_ranks[0 - 4 ],1))</f>
        <v>64</v>
      </c>
      <c r="V50" s="59">
        <f>IF(km4_splits_ranks[[#This Row],[4 - 8 ]]="DNF","DNF",RANK(km4_splits_ranks[[#This Row],[4 - 8 ]],km4_splits_ranks[4 - 8 ],1))</f>
        <v>62</v>
      </c>
      <c r="W50" s="59">
        <f>IF(km4_splits_ranks[[#This Row],[8 - 12 ]]="DNF","DNF",RANK(km4_splits_ranks[[#This Row],[8 - 12 ]],km4_splits_ranks[8 - 12 ],1))</f>
        <v>53</v>
      </c>
      <c r="X50" s="59">
        <f>IF(km4_splits_ranks[[#This Row],[12 - 16 ]]="DNF","DNF",RANK(km4_splits_ranks[[#This Row],[12 - 16 ]],km4_splits_ranks[12 - 16 ],1))</f>
        <v>49</v>
      </c>
      <c r="Y50" s="59">
        <f>IF(km4_splits_ranks[[#This Row],[16 -20 ]]="DNF","DNF",RANK(km4_splits_ranks[[#This Row],[16 -20 ]],km4_splits_ranks[16 -20 ],1))</f>
        <v>43</v>
      </c>
      <c r="Z50" s="59">
        <f>IF(km4_splits_ranks[[#This Row],[20 - 24 ]]="DNF","DNF",RANK(km4_splits_ranks[[#This Row],[20 - 24 ]],km4_splits_ranks[20 - 24 ],1))</f>
        <v>37</v>
      </c>
      <c r="AA50" s="59">
        <f>IF(km4_splits_ranks[[#This Row],[24 - 28 ]]="DNF","DNF",RANK(km4_splits_ranks[[#This Row],[24 - 28 ]],km4_splits_ranks[24 - 28 ],1))</f>
        <v>36</v>
      </c>
      <c r="AB50" s="59">
        <f>IF(km4_splits_ranks[[#This Row],[28 - 32 ]]="DNF","DNF",RANK(km4_splits_ranks[[#This Row],[28 - 32 ]],km4_splits_ranks[28 - 32 ],1))</f>
        <v>30</v>
      </c>
      <c r="AC50" s="59">
        <f>IF(km4_splits_ranks[[#This Row],[32 - 36 ]]="DNF","DNF",RANK(km4_splits_ranks[[#This Row],[32 - 36 ]],km4_splits_ranks[32 - 36 ],1))</f>
        <v>35</v>
      </c>
      <c r="AD50" s="59">
        <f>IF(km4_splits_ranks[[#This Row],[36 - 40 ]]="DNF","DNF",RANK(km4_splits_ranks[[#This Row],[36 - 40 ]],km4_splits_ranks[36 - 40 ],1))</f>
        <v>69</v>
      </c>
      <c r="AE50" s="60">
        <f>IF(km4_splits_ranks[[#This Row],[40 - 42 ]]="DNF","DNF",RANK(km4_splits_ranks[[#This Row],[40 - 42 ]],km4_splits_ranks[40 - 42 ],1))</f>
        <v>68</v>
      </c>
      <c r="AF50" s="28">
        <f>km4_splits_ranks[[#This Row],[0 - 4 ]]</f>
        <v>1.3946759259259259E-2</v>
      </c>
      <c r="AG50" s="24">
        <f>IF(km4_splits_ranks[[#This Row],[4 - 8 ]]="DNF","DNF",km4_splits_ranks[[#This Row],[4 km]]+km4_splits_ranks[[#This Row],[4 - 8 ]])</f>
        <v>2.7378472222222221E-2</v>
      </c>
      <c r="AH50" s="24">
        <f>IF(km4_splits_ranks[[#This Row],[8 - 12 ]]="DNF","DNF",km4_splits_ranks[[#This Row],[8 km]]+km4_splits_ranks[[#This Row],[8 - 12 ]])</f>
        <v>4.0723263888888889E-2</v>
      </c>
      <c r="AI50" s="24">
        <f>IF(km4_splits_ranks[[#This Row],[12 - 16 ]]="DNF","DNF",km4_splits_ranks[[#This Row],[12 km]]+km4_splits_ranks[[#This Row],[12 - 16 ]])</f>
        <v>5.4041898148148151E-2</v>
      </c>
      <c r="AJ50" s="24">
        <f>IF(km4_splits_ranks[[#This Row],[16 -20 ]]="DNF","DNF",km4_splits_ranks[[#This Row],[16 km]]+km4_splits_ranks[[#This Row],[16 -20 ]])</f>
        <v>6.7399652777777791E-2</v>
      </c>
      <c r="AK50" s="24">
        <f>IF(km4_splits_ranks[[#This Row],[20 - 24 ]]="DNF","DNF",km4_splits_ranks[[#This Row],[20 km]]+km4_splits_ranks[[#This Row],[20 - 24 ]])</f>
        <v>8.0706828703703715E-2</v>
      </c>
      <c r="AL50" s="24">
        <f>IF(km4_splits_ranks[[#This Row],[24 - 28 ]]="DNF","DNF",km4_splits_ranks[[#This Row],[24 km]]+km4_splits_ranks[[#This Row],[24 - 28 ]])</f>
        <v>9.4102314814814833E-2</v>
      </c>
      <c r="AM50" s="24">
        <f>IF(km4_splits_ranks[[#This Row],[28 - 32 ]]="DNF","DNF",km4_splits_ranks[[#This Row],[28 km]]+km4_splits_ranks[[#This Row],[28 - 32 ]])</f>
        <v>0.10775393518518521</v>
      </c>
      <c r="AN50" s="24">
        <f>IF(km4_splits_ranks[[#This Row],[32 - 36 ]]="DNF","DNF",km4_splits_ranks[[#This Row],[32 km]]+km4_splits_ranks[[#This Row],[32 - 36 ]])</f>
        <v>0.12207453703703706</v>
      </c>
      <c r="AO50" s="24">
        <f>IF(km4_splits_ranks[[#This Row],[36 - 40 ]]="DNF","DNF",km4_splits_ranks[[#This Row],[36 km]]+km4_splits_ranks[[#This Row],[36 - 40 ]])</f>
        <v>0.1392902777777778</v>
      </c>
      <c r="AP50" s="29">
        <f>IF(km4_splits_ranks[[#This Row],[40 - 42 ]]="DNF","DNF",km4_splits_ranks[[#This Row],[40 km]]+km4_splits_ranks[[#This Row],[40 - 42 ]])</f>
        <v>0.14781562500000003</v>
      </c>
      <c r="AQ50" s="64">
        <f>IF(km4_splits_ranks[[#This Row],[4 km]]="DNF","DNF",RANK(km4_splits_ranks[[#This Row],[4 km]],km4_splits_ranks[4 km],1))</f>
        <v>64</v>
      </c>
      <c r="AR50" s="65">
        <f>IF(km4_splits_ranks[[#This Row],[8 km]]="DNF","DNF",RANK(km4_splits_ranks[[#This Row],[8 km]],km4_splits_ranks[8 km],1))</f>
        <v>64</v>
      </c>
      <c r="AS50" s="65">
        <f>IF(km4_splits_ranks[[#This Row],[12 km]]="DNF","DNF",RANK(km4_splits_ranks[[#This Row],[12 km]],km4_splits_ranks[12 km],1))</f>
        <v>61</v>
      </c>
      <c r="AT50" s="65">
        <f>IF(km4_splits_ranks[[#This Row],[16 km]]="DNF","DNF",RANK(km4_splits_ranks[[#This Row],[16 km]],km4_splits_ranks[16 km],1))</f>
        <v>57</v>
      </c>
      <c r="AU50" s="65">
        <f>IF(km4_splits_ranks[[#This Row],[20 km]]="DNF","DNF",RANK(km4_splits_ranks[[#This Row],[20 km]],km4_splits_ranks[20 km],1))</f>
        <v>54</v>
      </c>
      <c r="AV50" s="65">
        <f>IF(km4_splits_ranks[[#This Row],[24 km]]="DNF","DNF",RANK(km4_splits_ranks[[#This Row],[24 km]],km4_splits_ranks[24 km],1))</f>
        <v>48</v>
      </c>
      <c r="AW50" s="65">
        <f>IF(km4_splits_ranks[[#This Row],[28 km]]="DNF","DNF",RANK(km4_splits_ranks[[#This Row],[28 km]],km4_splits_ranks[28 km],1))</f>
        <v>44</v>
      </c>
      <c r="AX50" s="65">
        <f>IF(km4_splits_ranks[[#This Row],[32 km]]="DNF","DNF",RANK(km4_splits_ranks[[#This Row],[32 km]],km4_splits_ranks[32 km],1))</f>
        <v>45</v>
      </c>
      <c r="AY50" s="65">
        <f>IF(km4_splits_ranks[[#This Row],[36 km]]="DNF","DNF",RANK(km4_splits_ranks[[#This Row],[36 km]],km4_splits_ranks[36 km],1))</f>
        <v>41</v>
      </c>
      <c r="AZ50" s="65">
        <f>IF(km4_splits_ranks[[#This Row],[40 km]]="DNF","DNF",RANK(km4_splits_ranks[[#This Row],[40 km]],km4_splits_ranks[40 km],1))</f>
        <v>43</v>
      </c>
      <c r="BA50" s="65">
        <f>IF(km4_splits_ranks[[#This Row],[42 km]]="DNF","DNF",RANK(km4_splits_ranks[[#This Row],[42 km]],km4_splits_ranks[42 km],1))</f>
        <v>45</v>
      </c>
    </row>
    <row r="51" spans="2:53" x14ac:dyDescent="0.2">
      <c r="B51" s="5">
        <v>46</v>
      </c>
      <c r="C51" s="1">
        <v>135</v>
      </c>
      <c r="D51" s="1" t="s">
        <v>84</v>
      </c>
      <c r="E51" s="3">
        <v>1964</v>
      </c>
      <c r="F51" s="3" t="s">
        <v>38</v>
      </c>
      <c r="G51" s="3">
        <v>5</v>
      </c>
      <c r="H51" s="1" t="s">
        <v>85</v>
      </c>
      <c r="I51" s="7">
        <v>0.14787372685185185</v>
      </c>
      <c r="J51" s="38">
        <f>SUM(laps_times[[#This Row],[1]:[6]])</f>
        <v>1.3591319444444444E-2</v>
      </c>
      <c r="K51" s="39">
        <f>SUM(laps_times[[#This Row],[7]:[12]])</f>
        <v>1.3346759259259258E-2</v>
      </c>
      <c r="L51" s="39">
        <f>SUM(laps_times[[#This Row],[13]:[18]])</f>
        <v>1.3477777777777778E-2</v>
      </c>
      <c r="M51" s="39">
        <f>SUM(laps_times[[#This Row],[19]:[24]])</f>
        <v>1.3723958333333333E-2</v>
      </c>
      <c r="N51" s="39">
        <f>SUM(laps_times[[#This Row],[25]:[30]])</f>
        <v>1.3969212962962963E-2</v>
      </c>
      <c r="O51" s="39">
        <f>SUM(laps_times[[#This Row],[31]:[36]])</f>
        <v>1.4179166666666666E-2</v>
      </c>
      <c r="P51" s="39">
        <f>SUM(laps_times[[#This Row],[37]:[42]])</f>
        <v>1.4225347222222221E-2</v>
      </c>
      <c r="Q51" s="39">
        <f>SUM(laps_times[[#This Row],[43]:[48]])</f>
        <v>1.4490856481481483E-2</v>
      </c>
      <c r="R51" s="39">
        <f>SUM(laps_times[[#This Row],[49]:[54]])</f>
        <v>1.4650347222222223E-2</v>
      </c>
      <c r="S51" s="39">
        <f>SUM(laps_times[[#This Row],[55]:[60]])</f>
        <v>1.4831828703703703E-2</v>
      </c>
      <c r="T51" s="40">
        <f>SUM(laps_times[[#This Row],[61]:[63]])</f>
        <v>7.3877314814814812E-3</v>
      </c>
      <c r="U51" s="58">
        <f>IF(km4_splits_ranks[[#This Row],[0 - 4 ]]="DNF","DNF",RANK(km4_splits_ranks[[#This Row],[0 - 4 ]],km4_splits_ranks[0 - 4 ],1))</f>
        <v>56</v>
      </c>
      <c r="V51" s="59">
        <f>IF(km4_splits_ranks[[#This Row],[4 - 8 ]]="DNF","DNF",RANK(km4_splits_ranks[[#This Row],[4 - 8 ]],km4_splits_ranks[4 - 8 ],1))</f>
        <v>58</v>
      </c>
      <c r="W51" s="59">
        <f>IF(km4_splits_ranks[[#This Row],[8 - 12 ]]="DNF","DNF",RANK(km4_splits_ranks[[#This Row],[8 - 12 ]],km4_splits_ranks[8 - 12 ],1))</f>
        <v>61</v>
      </c>
      <c r="X51" s="59">
        <f>IF(km4_splits_ranks[[#This Row],[12 - 16 ]]="DNF","DNF",RANK(km4_splits_ranks[[#This Row],[12 - 16 ]],km4_splits_ranks[12 - 16 ],1))</f>
        <v>63</v>
      </c>
      <c r="Y51" s="59">
        <f>IF(km4_splits_ranks[[#This Row],[16 -20 ]]="DNF","DNF",RANK(km4_splits_ranks[[#This Row],[16 -20 ]],km4_splits_ranks[16 -20 ],1))</f>
        <v>64</v>
      </c>
      <c r="Z51" s="59">
        <f>IF(km4_splits_ranks[[#This Row],[20 - 24 ]]="DNF","DNF",RANK(km4_splits_ranks[[#This Row],[20 - 24 ]],km4_splits_ranks[20 - 24 ],1))</f>
        <v>60</v>
      </c>
      <c r="AA51" s="59">
        <f>IF(km4_splits_ranks[[#This Row],[24 - 28 ]]="DNF","DNF",RANK(km4_splits_ranks[[#This Row],[24 - 28 ]],km4_splits_ranks[24 - 28 ],1))</f>
        <v>46</v>
      </c>
      <c r="AB51" s="59">
        <f>IF(km4_splits_ranks[[#This Row],[28 - 32 ]]="DNF","DNF",RANK(km4_splits_ranks[[#This Row],[28 - 32 ]],km4_splits_ranks[28 - 32 ],1))</f>
        <v>45</v>
      </c>
      <c r="AC51" s="59">
        <f>IF(km4_splits_ranks[[#This Row],[32 - 36 ]]="DNF","DNF",RANK(km4_splits_ranks[[#This Row],[32 - 36 ]],km4_splits_ranks[32 - 36 ],1))</f>
        <v>41</v>
      </c>
      <c r="AD51" s="59">
        <f>IF(km4_splits_ranks[[#This Row],[36 - 40 ]]="DNF","DNF",RANK(km4_splits_ranks[[#This Row],[36 - 40 ]],km4_splits_ranks[36 - 40 ],1))</f>
        <v>37</v>
      </c>
      <c r="AE51" s="60">
        <f>IF(km4_splits_ranks[[#This Row],[40 - 42 ]]="DNF","DNF",RANK(km4_splits_ranks[[#This Row],[40 - 42 ]],km4_splits_ranks[40 - 42 ],1))</f>
        <v>42</v>
      </c>
      <c r="AF51" s="28">
        <f>km4_splits_ranks[[#This Row],[0 - 4 ]]</f>
        <v>1.3591319444444444E-2</v>
      </c>
      <c r="AG51" s="24">
        <f>IF(km4_splits_ranks[[#This Row],[4 - 8 ]]="DNF","DNF",km4_splits_ranks[[#This Row],[4 km]]+km4_splits_ranks[[#This Row],[4 - 8 ]])</f>
        <v>2.6938078703703704E-2</v>
      </c>
      <c r="AH51" s="24">
        <f>IF(km4_splits_ranks[[#This Row],[8 - 12 ]]="DNF","DNF",km4_splits_ranks[[#This Row],[8 km]]+km4_splits_ranks[[#This Row],[8 - 12 ]])</f>
        <v>4.041585648148148E-2</v>
      </c>
      <c r="AI51" s="24">
        <f>IF(km4_splits_ranks[[#This Row],[12 - 16 ]]="DNF","DNF",km4_splits_ranks[[#This Row],[12 km]]+km4_splits_ranks[[#This Row],[12 - 16 ]])</f>
        <v>5.4139814814814814E-2</v>
      </c>
      <c r="AJ51" s="24">
        <f>IF(km4_splits_ranks[[#This Row],[16 -20 ]]="DNF","DNF",km4_splits_ranks[[#This Row],[16 km]]+km4_splits_ranks[[#This Row],[16 -20 ]])</f>
        <v>6.8109027777777775E-2</v>
      </c>
      <c r="AK51" s="24">
        <f>IF(km4_splits_ranks[[#This Row],[20 - 24 ]]="DNF","DNF",km4_splits_ranks[[#This Row],[20 km]]+km4_splits_ranks[[#This Row],[20 - 24 ]])</f>
        <v>8.2288194444444435E-2</v>
      </c>
      <c r="AL51" s="24">
        <f>IF(km4_splits_ranks[[#This Row],[24 - 28 ]]="DNF","DNF",km4_splits_ranks[[#This Row],[24 km]]+km4_splits_ranks[[#This Row],[24 - 28 ]])</f>
        <v>9.6513541666666661E-2</v>
      </c>
      <c r="AM51" s="24">
        <f>IF(km4_splits_ranks[[#This Row],[28 - 32 ]]="DNF","DNF",km4_splits_ranks[[#This Row],[28 km]]+km4_splits_ranks[[#This Row],[28 - 32 ]])</f>
        <v>0.11100439814814814</v>
      </c>
      <c r="AN51" s="24">
        <f>IF(km4_splits_ranks[[#This Row],[32 - 36 ]]="DNF","DNF",km4_splits_ranks[[#This Row],[32 km]]+km4_splits_ranks[[#This Row],[32 - 36 ]])</f>
        <v>0.12565474537037036</v>
      </c>
      <c r="AO51" s="24">
        <f>IF(km4_splits_ranks[[#This Row],[36 - 40 ]]="DNF","DNF",km4_splits_ranks[[#This Row],[36 km]]+km4_splits_ranks[[#This Row],[36 - 40 ]])</f>
        <v>0.14048657407407406</v>
      </c>
      <c r="AP51" s="29">
        <f>IF(km4_splits_ranks[[#This Row],[40 - 42 ]]="DNF","DNF",km4_splits_ranks[[#This Row],[40 km]]+km4_splits_ranks[[#This Row],[40 - 42 ]])</f>
        <v>0.14787430555555553</v>
      </c>
      <c r="AQ51" s="64">
        <f>IF(km4_splits_ranks[[#This Row],[4 km]]="DNF","DNF",RANK(km4_splits_ranks[[#This Row],[4 km]],km4_splits_ranks[4 km],1))</f>
        <v>56</v>
      </c>
      <c r="AR51" s="65">
        <f>IF(km4_splits_ranks[[#This Row],[8 km]]="DNF","DNF",RANK(km4_splits_ranks[[#This Row],[8 km]],km4_splits_ranks[8 km],1))</f>
        <v>56</v>
      </c>
      <c r="AS51" s="65">
        <f>IF(km4_splits_ranks[[#This Row],[12 km]]="DNF","DNF",RANK(km4_splits_ranks[[#This Row],[12 km]],km4_splits_ranks[12 km],1))</f>
        <v>57</v>
      </c>
      <c r="AT51" s="65">
        <f>IF(km4_splits_ranks[[#This Row],[16 km]]="DNF","DNF",RANK(km4_splits_ranks[[#This Row],[16 km]],km4_splits_ranks[16 km],1))</f>
        <v>58</v>
      </c>
      <c r="AU51" s="65">
        <f>IF(km4_splits_ranks[[#This Row],[20 km]]="DNF","DNF",RANK(km4_splits_ranks[[#This Row],[20 km]],km4_splits_ranks[20 km],1))</f>
        <v>58</v>
      </c>
      <c r="AV51" s="65">
        <f>IF(km4_splits_ranks[[#This Row],[24 km]]="DNF","DNF",RANK(km4_splits_ranks[[#This Row],[24 km]],km4_splits_ranks[24 km],1))</f>
        <v>59</v>
      </c>
      <c r="AW51" s="65">
        <f>IF(km4_splits_ranks[[#This Row],[28 km]]="DNF","DNF",RANK(km4_splits_ranks[[#This Row],[28 km]],km4_splits_ranks[28 km],1))</f>
        <v>59</v>
      </c>
      <c r="AX51" s="65">
        <f>IF(km4_splits_ranks[[#This Row],[32 km]]="DNF","DNF",RANK(km4_splits_ranks[[#This Row],[32 km]],km4_splits_ranks[32 km],1))</f>
        <v>56</v>
      </c>
      <c r="AY51" s="65">
        <f>IF(km4_splits_ranks[[#This Row],[36 km]]="DNF","DNF",RANK(km4_splits_ranks[[#This Row],[36 km]],km4_splits_ranks[36 km],1))</f>
        <v>53</v>
      </c>
      <c r="AZ51" s="65">
        <f>IF(km4_splits_ranks[[#This Row],[40 km]]="DNF","DNF",RANK(km4_splits_ranks[[#This Row],[40 km]],km4_splits_ranks[40 km],1))</f>
        <v>46</v>
      </c>
      <c r="BA51" s="65">
        <f>IF(km4_splits_ranks[[#This Row],[42 km]]="DNF","DNF",RANK(km4_splits_ranks[[#This Row],[42 km]],km4_splits_ranks[42 km],1))</f>
        <v>46</v>
      </c>
    </row>
    <row r="52" spans="2:53" x14ac:dyDescent="0.2">
      <c r="B52" s="5">
        <v>47</v>
      </c>
      <c r="C52" s="1">
        <v>46</v>
      </c>
      <c r="D52" s="1" t="s">
        <v>86</v>
      </c>
      <c r="E52" s="3">
        <v>1966</v>
      </c>
      <c r="F52" s="3" t="s">
        <v>1</v>
      </c>
      <c r="G52" s="3">
        <v>19</v>
      </c>
      <c r="H52" s="1" t="s">
        <v>87</v>
      </c>
      <c r="I52" s="7">
        <v>0.14802662037037037</v>
      </c>
      <c r="J52" s="38">
        <f>SUM(laps_times[[#This Row],[1]:[6]])</f>
        <v>1.3794444444444444E-2</v>
      </c>
      <c r="K52" s="39">
        <f>SUM(laps_times[[#This Row],[7]:[12]])</f>
        <v>1.3461342592592594E-2</v>
      </c>
      <c r="L52" s="39">
        <f>SUM(laps_times[[#This Row],[13]:[18]])</f>
        <v>1.3679050925925924E-2</v>
      </c>
      <c r="M52" s="39">
        <f>SUM(laps_times[[#This Row],[19]:[24]])</f>
        <v>1.4066087962962961E-2</v>
      </c>
      <c r="N52" s="39">
        <f>SUM(laps_times[[#This Row],[25]:[30]])</f>
        <v>1.4100694444444443E-2</v>
      </c>
      <c r="O52" s="39">
        <f>SUM(laps_times[[#This Row],[31]:[36]])</f>
        <v>1.3466550925925927E-2</v>
      </c>
      <c r="P52" s="39">
        <f>SUM(laps_times[[#This Row],[37]:[42]])</f>
        <v>1.3722569444444445E-2</v>
      </c>
      <c r="Q52" s="39">
        <f>SUM(laps_times[[#This Row],[43]:[48]])</f>
        <v>1.4206828703703702E-2</v>
      </c>
      <c r="R52" s="39">
        <f>SUM(laps_times[[#This Row],[49]:[54]])</f>
        <v>1.4191550925925927E-2</v>
      </c>
      <c r="S52" s="39">
        <f>SUM(laps_times[[#This Row],[55]:[60]])</f>
        <v>1.5389814814814813E-2</v>
      </c>
      <c r="T52" s="40">
        <f>SUM(laps_times[[#This Row],[61]:[63]])</f>
        <v>7.9482638888888884E-3</v>
      </c>
      <c r="U52" s="58">
        <f>IF(km4_splits_ranks[[#This Row],[0 - 4 ]]="DNF","DNF",RANK(km4_splits_ranks[[#This Row],[0 - 4 ]],km4_splits_ranks[0 - 4 ],1))</f>
        <v>62</v>
      </c>
      <c r="V52" s="59">
        <f>IF(km4_splits_ranks[[#This Row],[4 - 8 ]]="DNF","DNF",RANK(km4_splits_ranks[[#This Row],[4 - 8 ]],km4_splits_ranks[4 - 8 ],1))</f>
        <v>64</v>
      </c>
      <c r="W52" s="59">
        <f>IF(km4_splits_ranks[[#This Row],[8 - 12 ]]="DNF","DNF",RANK(km4_splits_ranks[[#This Row],[8 - 12 ]],km4_splits_ranks[8 - 12 ],1))</f>
        <v>67</v>
      </c>
      <c r="X52" s="59">
        <f>IF(km4_splits_ranks[[#This Row],[12 - 16 ]]="DNF","DNF",RANK(km4_splits_ranks[[#This Row],[12 - 16 ]],km4_splits_ranks[12 - 16 ],1))</f>
        <v>70</v>
      </c>
      <c r="Y52" s="59">
        <f>IF(km4_splits_ranks[[#This Row],[16 -20 ]]="DNF","DNF",RANK(km4_splits_ranks[[#This Row],[16 -20 ]],km4_splits_ranks[16 -20 ],1))</f>
        <v>69</v>
      </c>
      <c r="Z52" s="59">
        <f>IF(km4_splits_ranks[[#This Row],[20 - 24 ]]="DNF","DNF",RANK(km4_splits_ranks[[#This Row],[20 - 24 ]],km4_splits_ranks[20 - 24 ],1))</f>
        <v>40</v>
      </c>
      <c r="AA52" s="59">
        <f>IF(km4_splits_ranks[[#This Row],[24 - 28 ]]="DNF","DNF",RANK(km4_splits_ranks[[#This Row],[24 - 28 ]],km4_splits_ranks[24 - 28 ],1))</f>
        <v>37</v>
      </c>
      <c r="AB52" s="59">
        <f>IF(km4_splits_ranks[[#This Row],[28 - 32 ]]="DNF","DNF",RANK(km4_splits_ranks[[#This Row],[28 - 32 ]],km4_splits_ranks[28 - 32 ],1))</f>
        <v>37</v>
      </c>
      <c r="AC52" s="59">
        <f>IF(km4_splits_ranks[[#This Row],[32 - 36 ]]="DNF","DNF",RANK(km4_splits_ranks[[#This Row],[32 - 36 ]],km4_splits_ranks[32 - 36 ],1))</f>
        <v>33</v>
      </c>
      <c r="AD52" s="59">
        <f>IF(km4_splits_ranks[[#This Row],[36 - 40 ]]="DNF","DNF",RANK(km4_splits_ranks[[#This Row],[36 - 40 ]],km4_splits_ranks[36 - 40 ],1))</f>
        <v>41</v>
      </c>
      <c r="AE52" s="60">
        <f>IF(km4_splits_ranks[[#This Row],[40 - 42 ]]="DNF","DNF",RANK(km4_splits_ranks[[#This Row],[40 - 42 ]],km4_splits_ranks[40 - 42 ],1))</f>
        <v>57</v>
      </c>
      <c r="AF52" s="28">
        <f>km4_splits_ranks[[#This Row],[0 - 4 ]]</f>
        <v>1.3794444444444444E-2</v>
      </c>
      <c r="AG52" s="24">
        <f>IF(km4_splits_ranks[[#This Row],[4 - 8 ]]="DNF","DNF",km4_splits_ranks[[#This Row],[4 km]]+km4_splits_ranks[[#This Row],[4 - 8 ]])</f>
        <v>2.7255787037037037E-2</v>
      </c>
      <c r="AH52" s="24">
        <f>IF(km4_splits_ranks[[#This Row],[8 - 12 ]]="DNF","DNF",km4_splits_ranks[[#This Row],[8 km]]+km4_splits_ranks[[#This Row],[8 - 12 ]])</f>
        <v>4.0934837962962961E-2</v>
      </c>
      <c r="AI52" s="24">
        <f>IF(km4_splits_ranks[[#This Row],[12 - 16 ]]="DNF","DNF",km4_splits_ranks[[#This Row],[12 km]]+km4_splits_ranks[[#This Row],[12 - 16 ]])</f>
        <v>5.5000925925925925E-2</v>
      </c>
      <c r="AJ52" s="24">
        <f>IF(km4_splits_ranks[[#This Row],[16 -20 ]]="DNF","DNF",km4_splits_ranks[[#This Row],[16 km]]+km4_splits_ranks[[#This Row],[16 -20 ]])</f>
        <v>6.9101620370370376E-2</v>
      </c>
      <c r="AK52" s="24">
        <f>IF(km4_splits_ranks[[#This Row],[20 - 24 ]]="DNF","DNF",km4_splits_ranks[[#This Row],[20 km]]+km4_splits_ranks[[#This Row],[20 - 24 ]])</f>
        <v>8.2568171296296303E-2</v>
      </c>
      <c r="AL52" s="24">
        <f>IF(km4_splits_ranks[[#This Row],[24 - 28 ]]="DNF","DNF",km4_splits_ranks[[#This Row],[24 km]]+km4_splits_ranks[[#This Row],[24 - 28 ]])</f>
        <v>9.6290740740740746E-2</v>
      </c>
      <c r="AM52" s="24">
        <f>IF(km4_splits_ranks[[#This Row],[28 - 32 ]]="DNF","DNF",km4_splits_ranks[[#This Row],[28 km]]+km4_splits_ranks[[#This Row],[28 - 32 ]])</f>
        <v>0.11049756944444444</v>
      </c>
      <c r="AN52" s="24">
        <f>IF(km4_splits_ranks[[#This Row],[32 - 36 ]]="DNF","DNF",km4_splits_ranks[[#This Row],[32 km]]+km4_splits_ranks[[#This Row],[32 - 36 ]])</f>
        <v>0.12468912037037037</v>
      </c>
      <c r="AO52" s="24">
        <f>IF(km4_splits_ranks[[#This Row],[36 - 40 ]]="DNF","DNF",km4_splits_ranks[[#This Row],[36 km]]+km4_splits_ranks[[#This Row],[36 - 40 ]])</f>
        <v>0.14007893518518519</v>
      </c>
      <c r="AP52" s="29">
        <f>IF(km4_splits_ranks[[#This Row],[40 - 42 ]]="DNF","DNF",km4_splits_ranks[[#This Row],[40 km]]+km4_splits_ranks[[#This Row],[40 - 42 ]])</f>
        <v>0.14802719907407408</v>
      </c>
      <c r="AQ52" s="64">
        <f>IF(km4_splits_ranks[[#This Row],[4 km]]="DNF","DNF",RANK(km4_splits_ranks[[#This Row],[4 km]],km4_splits_ranks[4 km],1))</f>
        <v>62</v>
      </c>
      <c r="AR52" s="65">
        <f>IF(km4_splits_ranks[[#This Row],[8 km]]="DNF","DNF",RANK(km4_splits_ranks[[#This Row],[8 km]],km4_splits_ranks[8 km],1))</f>
        <v>62</v>
      </c>
      <c r="AS52" s="65">
        <f>IF(km4_splits_ranks[[#This Row],[12 km]]="DNF","DNF",RANK(km4_splits_ranks[[#This Row],[12 km]],km4_splits_ranks[12 km],1))</f>
        <v>63</v>
      </c>
      <c r="AT52" s="65">
        <f>IF(km4_splits_ranks[[#This Row],[16 km]]="DNF","DNF",RANK(km4_splits_ranks[[#This Row],[16 km]],km4_splits_ranks[16 km],1))</f>
        <v>68</v>
      </c>
      <c r="AU52" s="65">
        <f>IF(km4_splits_ranks[[#This Row],[20 km]]="DNF","DNF",RANK(km4_splits_ranks[[#This Row],[20 km]],km4_splits_ranks[20 km],1))</f>
        <v>68</v>
      </c>
      <c r="AV52" s="65">
        <f>IF(km4_splits_ranks[[#This Row],[24 km]]="DNF","DNF",RANK(km4_splits_ranks[[#This Row],[24 km]],km4_splits_ranks[24 km],1))</f>
        <v>61</v>
      </c>
      <c r="AW52" s="65">
        <f>IF(km4_splits_ranks[[#This Row],[28 km]]="DNF","DNF",RANK(km4_splits_ranks[[#This Row],[28 km]],km4_splits_ranks[28 km],1))</f>
        <v>57</v>
      </c>
      <c r="AX52" s="65">
        <f>IF(km4_splits_ranks[[#This Row],[32 km]]="DNF","DNF",RANK(km4_splits_ranks[[#This Row],[32 km]],km4_splits_ranks[32 km],1))</f>
        <v>53</v>
      </c>
      <c r="AY52" s="65">
        <f>IF(km4_splits_ranks[[#This Row],[36 km]]="DNF","DNF",RANK(km4_splits_ranks[[#This Row],[36 km]],km4_splits_ranks[36 km],1))</f>
        <v>48</v>
      </c>
      <c r="AZ52" s="65">
        <f>IF(km4_splits_ranks[[#This Row],[40 km]]="DNF","DNF",RANK(km4_splits_ranks[[#This Row],[40 km]],km4_splits_ranks[40 km],1))</f>
        <v>45</v>
      </c>
      <c r="BA52" s="65">
        <f>IF(km4_splits_ranks[[#This Row],[42 km]]="DNF","DNF",RANK(km4_splits_ranks[[#This Row],[42 km]],km4_splits_ranks[42 km],1))</f>
        <v>47</v>
      </c>
    </row>
    <row r="53" spans="2:53" x14ac:dyDescent="0.2">
      <c r="B53" s="5">
        <v>48</v>
      </c>
      <c r="C53" s="1">
        <v>132</v>
      </c>
      <c r="D53" s="1" t="s">
        <v>88</v>
      </c>
      <c r="E53" s="3">
        <v>1963</v>
      </c>
      <c r="F53" s="3" t="s">
        <v>38</v>
      </c>
      <c r="G53" s="3">
        <v>6</v>
      </c>
      <c r="H53" s="1" t="s">
        <v>89</v>
      </c>
      <c r="I53" s="7">
        <v>0.14837465277777778</v>
      </c>
      <c r="J53" s="38">
        <f>SUM(laps_times[[#This Row],[1]:[6]])</f>
        <v>1.4110879629629629E-2</v>
      </c>
      <c r="K53" s="39">
        <f>SUM(laps_times[[#This Row],[7]:[12]])</f>
        <v>1.3573032407407407E-2</v>
      </c>
      <c r="L53" s="39">
        <f>SUM(laps_times[[#This Row],[13]:[18]])</f>
        <v>1.3593287037037037E-2</v>
      </c>
      <c r="M53" s="39">
        <f>SUM(laps_times[[#This Row],[19]:[24]])</f>
        <v>1.3698495370370371E-2</v>
      </c>
      <c r="N53" s="39">
        <f>SUM(laps_times[[#This Row],[25]:[30]])</f>
        <v>1.3662615740740741E-2</v>
      </c>
      <c r="O53" s="39">
        <f>SUM(laps_times[[#This Row],[31]:[36]])</f>
        <v>1.3696643518518519E-2</v>
      </c>
      <c r="P53" s="39">
        <f>SUM(laps_times[[#This Row],[37]:[42]])</f>
        <v>1.3931134259259258E-2</v>
      </c>
      <c r="Q53" s="39">
        <f>SUM(laps_times[[#This Row],[43]:[48]])</f>
        <v>1.4252314814814817E-2</v>
      </c>
      <c r="R53" s="39">
        <f>SUM(laps_times[[#This Row],[49]:[54]])</f>
        <v>1.4704745370370371E-2</v>
      </c>
      <c r="S53" s="39">
        <f>SUM(laps_times[[#This Row],[55]:[60]])</f>
        <v>1.5488657407407408E-2</v>
      </c>
      <c r="T53" s="40">
        <f>SUM(laps_times[[#This Row],[61]:[63]])</f>
        <v>7.663425925925926E-3</v>
      </c>
      <c r="U53" s="58">
        <f>IF(km4_splits_ranks[[#This Row],[0 - 4 ]]="DNF","DNF",RANK(km4_splits_ranks[[#This Row],[0 - 4 ]],km4_splits_ranks[0 - 4 ],1))</f>
        <v>72</v>
      </c>
      <c r="V53" s="59">
        <f>IF(km4_splits_ranks[[#This Row],[4 - 8 ]]="DNF","DNF",RANK(km4_splits_ranks[[#This Row],[4 - 8 ]],km4_splits_ranks[4 - 8 ],1))</f>
        <v>67</v>
      </c>
      <c r="W53" s="59">
        <f>IF(km4_splits_ranks[[#This Row],[8 - 12 ]]="DNF","DNF",RANK(km4_splits_ranks[[#This Row],[8 - 12 ]],km4_splits_ranks[8 - 12 ],1))</f>
        <v>64</v>
      </c>
      <c r="X53" s="59">
        <f>IF(km4_splits_ranks[[#This Row],[12 - 16 ]]="DNF","DNF",RANK(km4_splits_ranks[[#This Row],[12 - 16 ]],km4_splits_ranks[12 - 16 ],1))</f>
        <v>60</v>
      </c>
      <c r="Y53" s="59">
        <f>IF(km4_splits_ranks[[#This Row],[16 -20 ]]="DNF","DNF",RANK(km4_splits_ranks[[#This Row],[16 -20 ]],km4_splits_ranks[16 -20 ],1))</f>
        <v>55</v>
      </c>
      <c r="Z53" s="59">
        <f>IF(km4_splits_ranks[[#This Row],[20 - 24 ]]="DNF","DNF",RANK(km4_splits_ranks[[#This Row],[20 - 24 ]],km4_splits_ranks[20 - 24 ],1))</f>
        <v>48</v>
      </c>
      <c r="AA53" s="59">
        <f>IF(km4_splits_ranks[[#This Row],[24 - 28 ]]="DNF","DNF",RANK(km4_splits_ranks[[#This Row],[24 - 28 ]],km4_splits_ranks[24 - 28 ],1))</f>
        <v>40</v>
      </c>
      <c r="AB53" s="59">
        <f>IF(km4_splits_ranks[[#This Row],[28 - 32 ]]="DNF","DNF",RANK(km4_splits_ranks[[#This Row],[28 - 32 ]],km4_splits_ranks[28 - 32 ],1))</f>
        <v>39</v>
      </c>
      <c r="AC53" s="59">
        <f>IF(km4_splits_ranks[[#This Row],[32 - 36 ]]="DNF","DNF",RANK(km4_splits_ranks[[#This Row],[32 - 36 ]],km4_splits_ranks[32 - 36 ],1))</f>
        <v>43</v>
      </c>
      <c r="AD53" s="59">
        <f>IF(km4_splits_ranks[[#This Row],[36 - 40 ]]="DNF","DNF",RANK(km4_splits_ranks[[#This Row],[36 - 40 ]],km4_splits_ranks[36 - 40 ],1))</f>
        <v>44</v>
      </c>
      <c r="AE53" s="60">
        <f>IF(km4_splits_ranks[[#This Row],[40 - 42 ]]="DNF","DNF",RANK(km4_splits_ranks[[#This Row],[40 - 42 ]],km4_splits_ranks[40 - 42 ],1))</f>
        <v>50</v>
      </c>
      <c r="AF53" s="28">
        <f>km4_splits_ranks[[#This Row],[0 - 4 ]]</f>
        <v>1.4110879629629629E-2</v>
      </c>
      <c r="AG53" s="24">
        <f>IF(km4_splits_ranks[[#This Row],[4 - 8 ]]="DNF","DNF",km4_splits_ranks[[#This Row],[4 km]]+km4_splits_ranks[[#This Row],[4 - 8 ]])</f>
        <v>2.7683912037037038E-2</v>
      </c>
      <c r="AH53" s="24">
        <f>IF(km4_splits_ranks[[#This Row],[8 - 12 ]]="DNF","DNF",km4_splits_ranks[[#This Row],[8 km]]+km4_splits_ranks[[#This Row],[8 - 12 ]])</f>
        <v>4.1277199074074074E-2</v>
      </c>
      <c r="AI53" s="24">
        <f>IF(km4_splits_ranks[[#This Row],[12 - 16 ]]="DNF","DNF",km4_splits_ranks[[#This Row],[12 km]]+km4_splits_ranks[[#This Row],[12 - 16 ]])</f>
        <v>5.4975694444444445E-2</v>
      </c>
      <c r="AJ53" s="24">
        <f>IF(km4_splits_ranks[[#This Row],[16 -20 ]]="DNF","DNF",km4_splits_ranks[[#This Row],[16 km]]+km4_splits_ranks[[#This Row],[16 -20 ]])</f>
        <v>6.8638310185185181E-2</v>
      </c>
      <c r="AK53" s="24">
        <f>IF(km4_splits_ranks[[#This Row],[20 - 24 ]]="DNF","DNF",km4_splits_ranks[[#This Row],[20 km]]+km4_splits_ranks[[#This Row],[20 - 24 ]])</f>
        <v>8.2334953703703695E-2</v>
      </c>
      <c r="AL53" s="24">
        <f>IF(km4_splits_ranks[[#This Row],[24 - 28 ]]="DNF","DNF",km4_splits_ranks[[#This Row],[24 km]]+km4_splits_ranks[[#This Row],[24 - 28 ]])</f>
        <v>9.626608796296296E-2</v>
      </c>
      <c r="AM53" s="24">
        <f>IF(km4_splits_ranks[[#This Row],[28 - 32 ]]="DNF","DNF",km4_splits_ranks[[#This Row],[28 km]]+km4_splits_ranks[[#This Row],[28 - 32 ]])</f>
        <v>0.11051840277777777</v>
      </c>
      <c r="AN53" s="24">
        <f>IF(km4_splits_ranks[[#This Row],[32 - 36 ]]="DNF","DNF",km4_splits_ranks[[#This Row],[32 km]]+km4_splits_ranks[[#This Row],[32 - 36 ]])</f>
        <v>0.12522314814814814</v>
      </c>
      <c r="AO53" s="24">
        <f>IF(km4_splits_ranks[[#This Row],[36 - 40 ]]="DNF","DNF",km4_splits_ranks[[#This Row],[36 km]]+km4_splits_ranks[[#This Row],[36 - 40 ]])</f>
        <v>0.14071180555555554</v>
      </c>
      <c r="AP53" s="29">
        <f>IF(km4_splits_ranks[[#This Row],[40 - 42 ]]="DNF","DNF",km4_splits_ranks[[#This Row],[40 km]]+km4_splits_ranks[[#This Row],[40 - 42 ]])</f>
        <v>0.14837523148148146</v>
      </c>
      <c r="AQ53" s="64">
        <f>IF(km4_splits_ranks[[#This Row],[4 km]]="DNF","DNF",RANK(km4_splits_ranks[[#This Row],[4 km]],km4_splits_ranks[4 km],1))</f>
        <v>72</v>
      </c>
      <c r="AR53" s="65">
        <f>IF(km4_splits_ranks[[#This Row],[8 km]]="DNF","DNF",RANK(km4_splits_ranks[[#This Row],[8 km]],km4_splits_ranks[8 km],1))</f>
        <v>67</v>
      </c>
      <c r="AS53" s="65">
        <f>IF(km4_splits_ranks[[#This Row],[12 km]]="DNF","DNF",RANK(km4_splits_ranks[[#This Row],[12 km]],km4_splits_ranks[12 km],1))</f>
        <v>67</v>
      </c>
      <c r="AT53" s="65">
        <f>IF(km4_splits_ranks[[#This Row],[16 km]]="DNF","DNF",RANK(km4_splits_ranks[[#This Row],[16 km]],km4_splits_ranks[16 km],1))</f>
        <v>66</v>
      </c>
      <c r="AU53" s="65">
        <f>IF(km4_splits_ranks[[#This Row],[20 km]]="DNF","DNF",RANK(km4_splits_ranks[[#This Row],[20 km]],km4_splits_ranks[20 km],1))</f>
        <v>64</v>
      </c>
      <c r="AV53" s="65">
        <f>IF(km4_splits_ranks[[#This Row],[24 km]]="DNF","DNF",RANK(km4_splits_ranks[[#This Row],[24 km]],km4_splits_ranks[24 km],1))</f>
        <v>60</v>
      </c>
      <c r="AW53" s="65">
        <f>IF(km4_splits_ranks[[#This Row],[28 km]]="DNF","DNF",RANK(km4_splits_ranks[[#This Row],[28 km]],km4_splits_ranks[28 km],1))</f>
        <v>56</v>
      </c>
      <c r="AX53" s="65">
        <f>IF(km4_splits_ranks[[#This Row],[32 km]]="DNF","DNF",RANK(km4_splits_ranks[[#This Row],[32 km]],km4_splits_ranks[32 km],1))</f>
        <v>54</v>
      </c>
      <c r="AY53" s="65">
        <f>IF(km4_splits_ranks[[#This Row],[36 km]]="DNF","DNF",RANK(km4_splits_ranks[[#This Row],[36 km]],km4_splits_ranks[36 km],1))</f>
        <v>50</v>
      </c>
      <c r="AZ53" s="65">
        <f>IF(km4_splits_ranks[[#This Row],[40 km]]="DNF","DNF",RANK(km4_splits_ranks[[#This Row],[40 km]],km4_splits_ranks[40 km],1))</f>
        <v>48</v>
      </c>
      <c r="BA53" s="65">
        <f>IF(km4_splits_ranks[[#This Row],[42 km]]="DNF","DNF",RANK(km4_splits_ranks[[#This Row],[42 km]],km4_splits_ranks[42 km],1))</f>
        <v>48</v>
      </c>
    </row>
    <row r="54" spans="2:53" x14ac:dyDescent="0.2">
      <c r="B54" s="5">
        <v>49</v>
      </c>
      <c r="C54" s="1">
        <v>72</v>
      </c>
      <c r="D54" s="1" t="s">
        <v>90</v>
      </c>
      <c r="E54" s="3">
        <v>1968</v>
      </c>
      <c r="F54" s="3" t="s">
        <v>1</v>
      </c>
      <c r="G54" s="3">
        <v>20</v>
      </c>
      <c r="H54" s="1" t="s">
        <v>91</v>
      </c>
      <c r="I54" s="7">
        <v>0.14890266203703703</v>
      </c>
      <c r="J54" s="38">
        <f>SUM(laps_times[[#This Row],[1]:[6]])</f>
        <v>1.3415972222222221E-2</v>
      </c>
      <c r="K54" s="39">
        <f>SUM(laps_times[[#This Row],[7]:[12]])</f>
        <v>1.3161342592592594E-2</v>
      </c>
      <c r="L54" s="39">
        <f>SUM(laps_times[[#This Row],[13]:[18]])</f>
        <v>1.3246296296296296E-2</v>
      </c>
      <c r="M54" s="39">
        <f>SUM(laps_times[[#This Row],[19]:[24]])</f>
        <v>1.3469907407407406E-2</v>
      </c>
      <c r="N54" s="39">
        <f>SUM(laps_times[[#This Row],[25]:[30]])</f>
        <v>1.3824421296296296E-2</v>
      </c>
      <c r="O54" s="39">
        <f>SUM(laps_times[[#This Row],[31]:[36]])</f>
        <v>1.3923379629629629E-2</v>
      </c>
      <c r="P54" s="39">
        <f>SUM(laps_times[[#This Row],[37]:[42]])</f>
        <v>1.4589351851851852E-2</v>
      </c>
      <c r="Q54" s="39">
        <f>SUM(laps_times[[#This Row],[43]:[48]])</f>
        <v>1.5284722222222222E-2</v>
      </c>
      <c r="R54" s="39">
        <f>SUM(laps_times[[#This Row],[49]:[54]])</f>
        <v>1.5358796296296296E-2</v>
      </c>
      <c r="S54" s="39">
        <f>SUM(laps_times[[#This Row],[55]:[60]])</f>
        <v>1.5417129629629631E-2</v>
      </c>
      <c r="T54" s="40">
        <f>SUM(laps_times[[#This Row],[61]:[63]])</f>
        <v>7.2115740740740751E-3</v>
      </c>
      <c r="U54" s="58">
        <f>IF(km4_splits_ranks[[#This Row],[0 - 4 ]]="DNF","DNF",RANK(km4_splits_ranks[[#This Row],[0 - 4 ]],km4_splits_ranks[0 - 4 ],1))</f>
        <v>49</v>
      </c>
      <c r="V54" s="59">
        <f>IF(km4_splits_ranks[[#This Row],[4 - 8 ]]="DNF","DNF",RANK(km4_splits_ranks[[#This Row],[4 - 8 ]],km4_splits_ranks[4 - 8 ],1))</f>
        <v>55</v>
      </c>
      <c r="W54" s="59">
        <f>IF(km4_splits_ranks[[#This Row],[8 - 12 ]]="DNF","DNF",RANK(km4_splits_ranks[[#This Row],[8 - 12 ]],km4_splits_ranks[8 - 12 ],1))</f>
        <v>51</v>
      </c>
      <c r="X54" s="59">
        <f>IF(km4_splits_ranks[[#This Row],[12 - 16 ]]="DNF","DNF",RANK(km4_splits_ranks[[#This Row],[12 - 16 ]],km4_splits_ranks[12 - 16 ],1))</f>
        <v>53</v>
      </c>
      <c r="Y54" s="59">
        <f>IF(km4_splits_ranks[[#This Row],[16 -20 ]]="DNF","DNF",RANK(km4_splits_ranks[[#This Row],[16 -20 ]],km4_splits_ranks[16 -20 ],1))</f>
        <v>59</v>
      </c>
      <c r="Z54" s="59">
        <f>IF(km4_splits_ranks[[#This Row],[20 - 24 ]]="DNF","DNF",RANK(km4_splits_ranks[[#This Row],[20 - 24 ]],km4_splits_ranks[20 - 24 ],1))</f>
        <v>51</v>
      </c>
      <c r="AA54" s="59">
        <f>IF(km4_splits_ranks[[#This Row],[24 - 28 ]]="DNF","DNF",RANK(km4_splits_ranks[[#This Row],[24 - 28 ]],km4_splits_ranks[24 - 28 ],1))</f>
        <v>61</v>
      </c>
      <c r="AB54" s="59">
        <f>IF(km4_splits_ranks[[#This Row],[28 - 32 ]]="DNF","DNF",RANK(km4_splits_ranks[[#This Row],[28 - 32 ]],km4_splits_ranks[28 - 32 ],1))</f>
        <v>59</v>
      </c>
      <c r="AC54" s="59">
        <f>IF(km4_splits_ranks[[#This Row],[32 - 36 ]]="DNF","DNF",RANK(km4_splits_ranks[[#This Row],[32 - 36 ]],km4_splits_ranks[32 - 36 ],1))</f>
        <v>49</v>
      </c>
      <c r="AD54" s="59">
        <f>IF(km4_splits_ranks[[#This Row],[36 - 40 ]]="DNF","DNF",RANK(km4_splits_ranks[[#This Row],[36 - 40 ]],km4_splits_ranks[36 - 40 ],1))</f>
        <v>42</v>
      </c>
      <c r="AE54" s="60">
        <f>IF(km4_splits_ranks[[#This Row],[40 - 42 ]]="DNF","DNF",RANK(km4_splits_ranks[[#This Row],[40 - 42 ]],km4_splits_ranks[40 - 42 ],1))</f>
        <v>37</v>
      </c>
      <c r="AF54" s="28">
        <f>km4_splits_ranks[[#This Row],[0 - 4 ]]</f>
        <v>1.3415972222222221E-2</v>
      </c>
      <c r="AG54" s="24">
        <f>IF(km4_splits_ranks[[#This Row],[4 - 8 ]]="DNF","DNF",km4_splits_ranks[[#This Row],[4 km]]+km4_splits_ranks[[#This Row],[4 - 8 ]])</f>
        <v>2.6577314814814818E-2</v>
      </c>
      <c r="AH54" s="24">
        <f>IF(km4_splits_ranks[[#This Row],[8 - 12 ]]="DNF","DNF",km4_splits_ranks[[#This Row],[8 km]]+km4_splits_ranks[[#This Row],[8 - 12 ]])</f>
        <v>3.9823611111111115E-2</v>
      </c>
      <c r="AI54" s="24">
        <f>IF(km4_splits_ranks[[#This Row],[12 - 16 ]]="DNF","DNF",km4_splits_ranks[[#This Row],[12 km]]+km4_splits_ranks[[#This Row],[12 - 16 ]])</f>
        <v>5.3293518518518518E-2</v>
      </c>
      <c r="AJ54" s="24">
        <f>IF(km4_splits_ranks[[#This Row],[16 -20 ]]="DNF","DNF",km4_splits_ranks[[#This Row],[16 km]]+km4_splits_ranks[[#This Row],[16 -20 ]])</f>
        <v>6.7117939814814814E-2</v>
      </c>
      <c r="AK54" s="24">
        <f>IF(km4_splits_ranks[[#This Row],[20 - 24 ]]="DNF","DNF",km4_splits_ranks[[#This Row],[20 km]]+km4_splits_ranks[[#This Row],[20 - 24 ]])</f>
        <v>8.104131944444444E-2</v>
      </c>
      <c r="AL54" s="24">
        <f>IF(km4_splits_ranks[[#This Row],[24 - 28 ]]="DNF","DNF",km4_splits_ranks[[#This Row],[24 km]]+km4_splits_ranks[[#This Row],[24 - 28 ]])</f>
        <v>9.5630671296296293E-2</v>
      </c>
      <c r="AM54" s="24">
        <f>IF(km4_splits_ranks[[#This Row],[28 - 32 ]]="DNF","DNF",km4_splits_ranks[[#This Row],[28 km]]+km4_splits_ranks[[#This Row],[28 - 32 ]])</f>
        <v>0.11091539351851852</v>
      </c>
      <c r="AN54" s="24">
        <f>IF(km4_splits_ranks[[#This Row],[32 - 36 ]]="DNF","DNF",km4_splits_ranks[[#This Row],[32 km]]+km4_splits_ranks[[#This Row],[32 - 36 ]])</f>
        <v>0.12627418981481481</v>
      </c>
      <c r="AO54" s="24">
        <f>IF(km4_splits_ranks[[#This Row],[36 - 40 ]]="DNF","DNF",km4_splits_ranks[[#This Row],[36 km]]+km4_splits_ranks[[#This Row],[36 - 40 ]])</f>
        <v>0.14169131944444444</v>
      </c>
      <c r="AP54" s="29">
        <f>IF(km4_splits_ranks[[#This Row],[40 - 42 ]]="DNF","DNF",km4_splits_ranks[[#This Row],[40 km]]+km4_splits_ranks[[#This Row],[40 - 42 ]])</f>
        <v>0.14890289351851851</v>
      </c>
      <c r="AQ54" s="64">
        <f>IF(km4_splits_ranks[[#This Row],[4 km]]="DNF","DNF",RANK(km4_splits_ranks[[#This Row],[4 km]],km4_splits_ranks[4 km],1))</f>
        <v>49</v>
      </c>
      <c r="AR54" s="65">
        <f>IF(km4_splits_ranks[[#This Row],[8 km]]="DNF","DNF",RANK(km4_splits_ranks[[#This Row],[8 km]],km4_splits_ranks[8 km],1))</f>
        <v>54</v>
      </c>
      <c r="AS54" s="65">
        <f>IF(km4_splits_ranks[[#This Row],[12 km]]="DNF","DNF",RANK(km4_splits_ranks[[#This Row],[12 km]],km4_splits_ranks[12 km],1))</f>
        <v>51</v>
      </c>
      <c r="AT54" s="65">
        <f>IF(km4_splits_ranks[[#This Row],[16 km]]="DNF","DNF",RANK(km4_splits_ranks[[#This Row],[16 km]],km4_splits_ranks[16 km],1))</f>
        <v>50</v>
      </c>
      <c r="AU54" s="65">
        <f>IF(km4_splits_ranks[[#This Row],[20 km]]="DNF","DNF",RANK(km4_splits_ranks[[#This Row],[20 km]],km4_splits_ranks[20 km],1))</f>
        <v>50</v>
      </c>
      <c r="AV54" s="65">
        <f>IF(km4_splits_ranks[[#This Row],[24 km]]="DNF","DNF",RANK(km4_splits_ranks[[#This Row],[24 km]],km4_splits_ranks[24 km],1))</f>
        <v>52</v>
      </c>
      <c r="AW54" s="65">
        <f>IF(km4_splits_ranks[[#This Row],[28 km]]="DNF","DNF",RANK(km4_splits_ranks[[#This Row],[28 km]],km4_splits_ranks[28 km],1))</f>
        <v>52</v>
      </c>
      <c r="AX54" s="65">
        <f>IF(km4_splits_ranks[[#This Row],[32 km]]="DNF","DNF",RANK(km4_splits_ranks[[#This Row],[32 km]],km4_splits_ranks[32 km],1))</f>
        <v>55</v>
      </c>
      <c r="AY54" s="65">
        <f>IF(km4_splits_ranks[[#This Row],[36 km]]="DNF","DNF",RANK(km4_splits_ranks[[#This Row],[36 km]],km4_splits_ranks[36 km],1))</f>
        <v>58</v>
      </c>
      <c r="AZ54" s="65">
        <f>IF(km4_splits_ranks[[#This Row],[40 km]]="DNF","DNF",RANK(km4_splits_ranks[[#This Row],[40 km]],km4_splits_ranks[40 km],1))</f>
        <v>52</v>
      </c>
      <c r="BA54" s="65">
        <f>IF(km4_splits_ranks[[#This Row],[42 km]]="DNF","DNF",RANK(km4_splits_ranks[[#This Row],[42 km]],km4_splits_ranks[42 km],1))</f>
        <v>49</v>
      </c>
    </row>
    <row r="55" spans="2:53" x14ac:dyDescent="0.2">
      <c r="B55" s="5">
        <v>50</v>
      </c>
      <c r="C55" s="1">
        <v>95</v>
      </c>
      <c r="D55" s="1" t="s">
        <v>92</v>
      </c>
      <c r="E55" s="3">
        <v>1967</v>
      </c>
      <c r="F55" s="3" t="s">
        <v>46</v>
      </c>
      <c r="G55" s="3">
        <v>2</v>
      </c>
      <c r="H55" s="1" t="s">
        <v>93</v>
      </c>
      <c r="I55" s="7">
        <v>0.14918981481481483</v>
      </c>
      <c r="J55" s="38">
        <f>SUM(laps_times[[#This Row],[1]:[6]])</f>
        <v>1.3287037037037036E-2</v>
      </c>
      <c r="K55" s="39">
        <f>SUM(laps_times[[#This Row],[7]:[12]])</f>
        <v>1.3125462962962964E-2</v>
      </c>
      <c r="L55" s="39">
        <f>SUM(laps_times[[#This Row],[13]:[18]])</f>
        <v>1.3389004629629629E-2</v>
      </c>
      <c r="M55" s="39">
        <f>SUM(laps_times[[#This Row],[19]:[24]])</f>
        <v>1.363287037037037E-2</v>
      </c>
      <c r="N55" s="39">
        <f>SUM(laps_times[[#This Row],[25]:[30]])</f>
        <v>1.4073495370370368E-2</v>
      </c>
      <c r="O55" s="39">
        <f>SUM(laps_times[[#This Row],[31]:[36]])</f>
        <v>1.4039814814814817E-2</v>
      </c>
      <c r="P55" s="39">
        <f>SUM(laps_times[[#This Row],[37]:[42]])</f>
        <v>1.4502893518518517E-2</v>
      </c>
      <c r="Q55" s="39">
        <f>SUM(laps_times[[#This Row],[43]:[48]])</f>
        <v>1.5215162037037037E-2</v>
      </c>
      <c r="R55" s="39">
        <f>SUM(laps_times[[#This Row],[49]:[54]])</f>
        <v>1.4880902777777779E-2</v>
      </c>
      <c r="S55" s="39">
        <f>SUM(laps_times[[#This Row],[55]:[60]])</f>
        <v>1.5481597222222223E-2</v>
      </c>
      <c r="T55" s="40">
        <f>SUM(laps_times[[#This Row],[61]:[63]])</f>
        <v>7.5619212962962966E-3</v>
      </c>
      <c r="U55" s="58">
        <f>IF(km4_splits_ranks[[#This Row],[0 - 4 ]]="DNF","DNF",RANK(km4_splits_ranks[[#This Row],[0 - 4 ]],km4_splits_ranks[0 - 4 ],1))</f>
        <v>45</v>
      </c>
      <c r="V55" s="59">
        <f>IF(km4_splits_ranks[[#This Row],[4 - 8 ]]="DNF","DNF",RANK(km4_splits_ranks[[#This Row],[4 - 8 ]],km4_splits_ranks[4 - 8 ],1))</f>
        <v>53</v>
      </c>
      <c r="W55" s="59">
        <f>IF(km4_splits_ranks[[#This Row],[8 - 12 ]]="DNF","DNF",RANK(km4_splits_ranks[[#This Row],[8 - 12 ]],km4_splits_ranks[8 - 12 ],1))</f>
        <v>54</v>
      </c>
      <c r="X55" s="59">
        <f>IF(km4_splits_ranks[[#This Row],[12 - 16 ]]="DNF","DNF",RANK(km4_splits_ranks[[#This Row],[12 - 16 ]],km4_splits_ranks[12 - 16 ],1))</f>
        <v>58</v>
      </c>
      <c r="Y55" s="59">
        <f>IF(km4_splits_ranks[[#This Row],[16 -20 ]]="DNF","DNF",RANK(km4_splits_ranks[[#This Row],[16 -20 ]],km4_splits_ranks[16 -20 ],1))</f>
        <v>68</v>
      </c>
      <c r="Z55" s="59">
        <f>IF(km4_splits_ranks[[#This Row],[20 - 24 ]]="DNF","DNF",RANK(km4_splits_ranks[[#This Row],[20 - 24 ]],km4_splits_ranks[20 - 24 ],1))</f>
        <v>55</v>
      </c>
      <c r="AA55" s="59">
        <f>IF(km4_splits_ranks[[#This Row],[24 - 28 ]]="DNF","DNF",RANK(km4_splits_ranks[[#This Row],[24 - 28 ]],km4_splits_ranks[24 - 28 ],1))</f>
        <v>59</v>
      </c>
      <c r="AB55" s="59">
        <f>IF(km4_splits_ranks[[#This Row],[28 - 32 ]]="DNF","DNF",RANK(km4_splits_ranks[[#This Row],[28 - 32 ]],km4_splits_ranks[28 - 32 ],1))</f>
        <v>58</v>
      </c>
      <c r="AC55" s="59">
        <f>IF(km4_splits_ranks[[#This Row],[32 - 36 ]]="DNF","DNF",RANK(km4_splits_ranks[[#This Row],[32 - 36 ]],km4_splits_ranks[32 - 36 ],1))</f>
        <v>46</v>
      </c>
      <c r="AD55" s="59">
        <f>IF(km4_splits_ranks[[#This Row],[36 - 40 ]]="DNF","DNF",RANK(km4_splits_ranks[[#This Row],[36 - 40 ]],km4_splits_ranks[36 - 40 ],1))</f>
        <v>43</v>
      </c>
      <c r="AE55" s="60">
        <f>IF(km4_splits_ranks[[#This Row],[40 - 42 ]]="DNF","DNF",RANK(km4_splits_ranks[[#This Row],[40 - 42 ]],km4_splits_ranks[40 - 42 ],1))</f>
        <v>48</v>
      </c>
      <c r="AF55" s="28">
        <f>km4_splits_ranks[[#This Row],[0 - 4 ]]</f>
        <v>1.3287037037037036E-2</v>
      </c>
      <c r="AG55" s="24">
        <f>IF(km4_splits_ranks[[#This Row],[4 - 8 ]]="DNF","DNF",km4_splits_ranks[[#This Row],[4 km]]+km4_splits_ranks[[#This Row],[4 - 8 ]])</f>
        <v>2.6412499999999998E-2</v>
      </c>
      <c r="AH55" s="24">
        <f>IF(km4_splits_ranks[[#This Row],[8 - 12 ]]="DNF","DNF",km4_splits_ranks[[#This Row],[8 km]]+km4_splits_ranks[[#This Row],[8 - 12 ]])</f>
        <v>3.9801504629629628E-2</v>
      </c>
      <c r="AI55" s="24">
        <f>IF(km4_splits_ranks[[#This Row],[12 - 16 ]]="DNF","DNF",km4_splits_ranks[[#This Row],[12 km]]+km4_splits_ranks[[#This Row],[12 - 16 ]])</f>
        <v>5.3434374999999999E-2</v>
      </c>
      <c r="AJ55" s="24">
        <f>IF(km4_splits_ranks[[#This Row],[16 -20 ]]="DNF","DNF",km4_splits_ranks[[#This Row],[16 km]]+km4_splits_ranks[[#This Row],[16 -20 ]])</f>
        <v>6.7507870370370371E-2</v>
      </c>
      <c r="AK55" s="24">
        <f>IF(km4_splits_ranks[[#This Row],[20 - 24 ]]="DNF","DNF",km4_splits_ranks[[#This Row],[20 km]]+km4_splits_ranks[[#This Row],[20 - 24 ]])</f>
        <v>8.1547685185185181E-2</v>
      </c>
      <c r="AL55" s="24">
        <f>IF(km4_splits_ranks[[#This Row],[24 - 28 ]]="DNF","DNF",km4_splits_ranks[[#This Row],[24 km]]+km4_splits_ranks[[#This Row],[24 - 28 ]])</f>
        <v>9.6050578703703704E-2</v>
      </c>
      <c r="AM55" s="24">
        <f>IF(km4_splits_ranks[[#This Row],[28 - 32 ]]="DNF","DNF",km4_splits_ranks[[#This Row],[28 km]]+km4_splits_ranks[[#This Row],[28 - 32 ]])</f>
        <v>0.11126574074074075</v>
      </c>
      <c r="AN55" s="24">
        <f>IF(km4_splits_ranks[[#This Row],[32 - 36 ]]="DNF","DNF",km4_splits_ranks[[#This Row],[32 km]]+km4_splits_ranks[[#This Row],[32 - 36 ]])</f>
        <v>0.12614664351851854</v>
      </c>
      <c r="AO55" s="24">
        <f>IF(km4_splits_ranks[[#This Row],[36 - 40 ]]="DNF","DNF",km4_splits_ranks[[#This Row],[36 km]]+km4_splits_ranks[[#This Row],[36 - 40 ]])</f>
        <v>0.14162824074074076</v>
      </c>
      <c r="AP55" s="29">
        <f>IF(km4_splits_ranks[[#This Row],[40 - 42 ]]="DNF","DNF",km4_splits_ranks[[#This Row],[40 km]]+km4_splits_ranks[[#This Row],[40 - 42 ]])</f>
        <v>0.14919016203703706</v>
      </c>
      <c r="AQ55" s="64">
        <f>IF(km4_splits_ranks[[#This Row],[4 km]]="DNF","DNF",RANK(km4_splits_ranks[[#This Row],[4 km]],km4_splits_ranks[4 km],1))</f>
        <v>45</v>
      </c>
      <c r="AR55" s="65">
        <f>IF(km4_splits_ranks[[#This Row],[8 km]]="DNF","DNF",RANK(km4_splits_ranks[[#This Row],[8 km]],km4_splits_ranks[8 km],1))</f>
        <v>50</v>
      </c>
      <c r="AS55" s="65">
        <f>IF(km4_splits_ranks[[#This Row],[12 km]]="DNF","DNF",RANK(km4_splits_ranks[[#This Row],[12 km]],km4_splits_ranks[12 km],1))</f>
        <v>50</v>
      </c>
      <c r="AT55" s="65">
        <f>IF(km4_splits_ranks[[#This Row],[16 km]]="DNF","DNF",RANK(km4_splits_ranks[[#This Row],[16 km]],km4_splits_ranks[16 km],1))</f>
        <v>51</v>
      </c>
      <c r="AU55" s="65">
        <f>IF(km4_splits_ranks[[#This Row],[20 km]]="DNF","DNF",RANK(km4_splits_ranks[[#This Row],[20 km]],km4_splits_ranks[20 km],1))</f>
        <v>55</v>
      </c>
      <c r="AV55" s="65">
        <f>IF(km4_splits_ranks[[#This Row],[24 km]]="DNF","DNF",RANK(km4_splits_ranks[[#This Row],[24 km]],km4_splits_ranks[24 km],1))</f>
        <v>55</v>
      </c>
      <c r="AW55" s="65">
        <f>IF(km4_splits_ranks[[#This Row],[28 km]]="DNF","DNF",RANK(km4_splits_ranks[[#This Row],[28 km]],km4_splits_ranks[28 km],1))</f>
        <v>54</v>
      </c>
      <c r="AX55" s="65">
        <f>IF(km4_splits_ranks[[#This Row],[32 km]]="DNF","DNF",RANK(km4_splits_ranks[[#This Row],[32 km]],km4_splits_ranks[32 km],1))</f>
        <v>57</v>
      </c>
      <c r="AY55" s="65">
        <f>IF(km4_splits_ranks[[#This Row],[36 km]]="DNF","DNF",RANK(km4_splits_ranks[[#This Row],[36 km]],km4_splits_ranks[36 km],1))</f>
        <v>56</v>
      </c>
      <c r="AZ55" s="65">
        <f>IF(km4_splits_ranks[[#This Row],[40 km]]="DNF","DNF",RANK(km4_splits_ranks[[#This Row],[40 km]],km4_splits_ranks[40 km],1))</f>
        <v>51</v>
      </c>
      <c r="BA55" s="65">
        <f>IF(km4_splits_ranks[[#This Row],[42 km]]="DNF","DNF",RANK(km4_splits_ranks[[#This Row],[42 km]],km4_splits_ranks[42 km],1))</f>
        <v>50</v>
      </c>
    </row>
    <row r="56" spans="2:53" x14ac:dyDescent="0.2">
      <c r="B56" s="5">
        <v>51</v>
      </c>
      <c r="C56" s="1">
        <v>59</v>
      </c>
      <c r="D56" s="1" t="s">
        <v>94</v>
      </c>
      <c r="E56" s="3">
        <v>1974</v>
      </c>
      <c r="F56" s="3" t="s">
        <v>1</v>
      </c>
      <c r="G56" s="3">
        <v>21</v>
      </c>
      <c r="H56" s="1" t="s">
        <v>95</v>
      </c>
      <c r="I56" s="7">
        <v>0.14927407407407409</v>
      </c>
      <c r="J56" s="38">
        <f>SUM(laps_times[[#This Row],[1]:[6]])</f>
        <v>1.469560185185185E-2</v>
      </c>
      <c r="K56" s="39">
        <f>SUM(laps_times[[#This Row],[7]:[12]])</f>
        <v>1.4189814814814815E-2</v>
      </c>
      <c r="L56" s="39">
        <f>SUM(laps_times[[#This Row],[13]:[18]])</f>
        <v>1.4096874999999998E-2</v>
      </c>
      <c r="M56" s="39">
        <f>SUM(laps_times[[#This Row],[19]:[24]])</f>
        <v>1.430289351851852E-2</v>
      </c>
      <c r="N56" s="39">
        <f>SUM(laps_times[[#This Row],[25]:[30]])</f>
        <v>1.4246990740740741E-2</v>
      </c>
      <c r="O56" s="39">
        <f>SUM(laps_times[[#This Row],[31]:[36]])</f>
        <v>1.4160416666666667E-2</v>
      </c>
      <c r="P56" s="39">
        <f>SUM(laps_times[[#This Row],[37]:[42]])</f>
        <v>1.4163078703703704E-2</v>
      </c>
      <c r="Q56" s="39">
        <f>SUM(laps_times[[#This Row],[43]:[48]])</f>
        <v>1.419548611111111E-2</v>
      </c>
      <c r="R56" s="39">
        <f>SUM(laps_times[[#This Row],[49]:[54]])</f>
        <v>1.4090509259259259E-2</v>
      </c>
      <c r="S56" s="39">
        <f>SUM(laps_times[[#This Row],[55]:[60]])</f>
        <v>1.4304629629629627E-2</v>
      </c>
      <c r="T56" s="40">
        <f>SUM(laps_times[[#This Row],[61]:[63]])</f>
        <v>6.8282407407407406E-3</v>
      </c>
      <c r="U56" s="58">
        <f>IF(km4_splits_ranks[[#This Row],[0 - 4 ]]="DNF","DNF",RANK(km4_splits_ranks[[#This Row],[0 - 4 ]],km4_splits_ranks[0 - 4 ],1))</f>
        <v>84</v>
      </c>
      <c r="V56" s="59">
        <f>IF(km4_splits_ranks[[#This Row],[4 - 8 ]]="DNF","DNF",RANK(km4_splits_ranks[[#This Row],[4 - 8 ]],km4_splits_ranks[4 - 8 ],1))</f>
        <v>80</v>
      </c>
      <c r="W56" s="59">
        <f>IF(km4_splits_ranks[[#This Row],[8 - 12 ]]="DNF","DNF",RANK(km4_splits_ranks[[#This Row],[8 - 12 ]],km4_splits_ranks[8 - 12 ],1))</f>
        <v>76</v>
      </c>
      <c r="X56" s="59">
        <f>IF(km4_splits_ranks[[#This Row],[12 - 16 ]]="DNF","DNF",RANK(km4_splits_ranks[[#This Row],[12 - 16 ]],km4_splits_ranks[12 - 16 ],1))</f>
        <v>75</v>
      </c>
      <c r="Y56" s="59">
        <f>IF(km4_splits_ranks[[#This Row],[16 -20 ]]="DNF","DNF",RANK(km4_splits_ranks[[#This Row],[16 -20 ]],km4_splits_ranks[16 -20 ],1))</f>
        <v>71</v>
      </c>
      <c r="Z56" s="59">
        <f>IF(km4_splits_ranks[[#This Row],[20 - 24 ]]="DNF","DNF",RANK(km4_splits_ranks[[#This Row],[20 - 24 ]],km4_splits_ranks[20 - 24 ],1))</f>
        <v>59</v>
      </c>
      <c r="AA56" s="59">
        <f>IF(km4_splits_ranks[[#This Row],[24 - 28 ]]="DNF","DNF",RANK(km4_splits_ranks[[#This Row],[24 - 28 ]],km4_splits_ranks[24 - 28 ],1))</f>
        <v>44</v>
      </c>
      <c r="AB56" s="59">
        <f>IF(km4_splits_ranks[[#This Row],[28 - 32 ]]="DNF","DNF",RANK(km4_splits_ranks[[#This Row],[28 - 32 ]],km4_splits_ranks[28 - 32 ],1))</f>
        <v>36</v>
      </c>
      <c r="AC56" s="59">
        <f>IF(km4_splits_ranks[[#This Row],[32 - 36 ]]="DNF","DNF",RANK(km4_splits_ranks[[#This Row],[32 - 36 ]],km4_splits_ranks[32 - 36 ],1))</f>
        <v>32</v>
      </c>
      <c r="AD56" s="59">
        <f>IF(km4_splits_ranks[[#This Row],[36 - 40 ]]="DNF","DNF",RANK(km4_splits_ranks[[#This Row],[36 - 40 ]],km4_splits_ranks[36 - 40 ],1))</f>
        <v>31</v>
      </c>
      <c r="AE56" s="60">
        <f>IF(km4_splits_ranks[[#This Row],[40 - 42 ]]="DNF","DNF",RANK(km4_splits_ranks[[#This Row],[40 - 42 ]],km4_splits_ranks[40 - 42 ],1))</f>
        <v>29</v>
      </c>
      <c r="AF56" s="28">
        <f>km4_splits_ranks[[#This Row],[0 - 4 ]]</f>
        <v>1.469560185185185E-2</v>
      </c>
      <c r="AG56" s="24">
        <f>IF(km4_splits_ranks[[#This Row],[4 - 8 ]]="DNF","DNF",km4_splits_ranks[[#This Row],[4 km]]+km4_splits_ranks[[#This Row],[4 - 8 ]])</f>
        <v>2.8885416666666663E-2</v>
      </c>
      <c r="AH56" s="24">
        <f>IF(km4_splits_ranks[[#This Row],[8 - 12 ]]="DNF","DNF",km4_splits_ranks[[#This Row],[8 km]]+km4_splits_ranks[[#This Row],[8 - 12 ]])</f>
        <v>4.2982291666666658E-2</v>
      </c>
      <c r="AI56" s="24">
        <f>IF(km4_splits_ranks[[#This Row],[12 - 16 ]]="DNF","DNF",km4_splits_ranks[[#This Row],[12 km]]+km4_splits_ranks[[#This Row],[12 - 16 ]])</f>
        <v>5.7285185185185175E-2</v>
      </c>
      <c r="AJ56" s="24">
        <f>IF(km4_splits_ranks[[#This Row],[16 -20 ]]="DNF","DNF",km4_splits_ranks[[#This Row],[16 km]]+km4_splits_ranks[[#This Row],[16 -20 ]])</f>
        <v>7.1532175925925923E-2</v>
      </c>
      <c r="AK56" s="24">
        <f>IF(km4_splits_ranks[[#This Row],[20 - 24 ]]="DNF","DNF",km4_splits_ranks[[#This Row],[20 km]]+km4_splits_ranks[[#This Row],[20 - 24 ]])</f>
        <v>8.5692592592592584E-2</v>
      </c>
      <c r="AL56" s="24">
        <f>IF(km4_splits_ranks[[#This Row],[24 - 28 ]]="DNF","DNF",km4_splits_ranks[[#This Row],[24 km]]+km4_splits_ranks[[#This Row],[24 - 28 ]])</f>
        <v>9.9855671296296286E-2</v>
      </c>
      <c r="AM56" s="24">
        <f>IF(km4_splits_ranks[[#This Row],[28 - 32 ]]="DNF","DNF",km4_splits_ranks[[#This Row],[28 km]]+km4_splits_ranks[[#This Row],[28 - 32 ]])</f>
        <v>0.1140511574074074</v>
      </c>
      <c r="AN56" s="24">
        <f>IF(km4_splits_ranks[[#This Row],[32 - 36 ]]="DNF","DNF",km4_splits_ranks[[#This Row],[32 km]]+km4_splits_ranks[[#This Row],[32 - 36 ]])</f>
        <v>0.12814166666666665</v>
      </c>
      <c r="AO56" s="24">
        <f>IF(km4_splits_ranks[[#This Row],[36 - 40 ]]="DNF","DNF",km4_splits_ranks[[#This Row],[36 km]]+km4_splits_ranks[[#This Row],[36 - 40 ]])</f>
        <v>0.14244629629629629</v>
      </c>
      <c r="AP56" s="29">
        <f>IF(km4_splits_ranks[[#This Row],[40 - 42 ]]="DNF","DNF",km4_splits_ranks[[#This Row],[40 km]]+km4_splits_ranks[[#This Row],[40 - 42 ]])</f>
        <v>0.14927453703703703</v>
      </c>
      <c r="AQ56" s="64">
        <f>IF(km4_splits_ranks[[#This Row],[4 km]]="DNF","DNF",RANK(km4_splits_ranks[[#This Row],[4 km]],km4_splits_ranks[4 km],1))</f>
        <v>84</v>
      </c>
      <c r="AR56" s="65">
        <f>IF(km4_splits_ranks[[#This Row],[8 km]]="DNF","DNF",RANK(km4_splits_ranks[[#This Row],[8 km]],km4_splits_ranks[8 km],1))</f>
        <v>80</v>
      </c>
      <c r="AS56" s="65">
        <f>IF(km4_splits_ranks[[#This Row],[12 km]]="DNF","DNF",RANK(km4_splits_ranks[[#This Row],[12 km]],km4_splits_ranks[12 km],1))</f>
        <v>79</v>
      </c>
      <c r="AT56" s="65">
        <f>IF(km4_splits_ranks[[#This Row],[16 km]]="DNF","DNF",RANK(km4_splits_ranks[[#This Row],[16 km]],km4_splits_ranks[16 km],1))</f>
        <v>79</v>
      </c>
      <c r="AU56" s="65">
        <f>IF(km4_splits_ranks[[#This Row],[20 km]]="DNF","DNF",RANK(km4_splits_ranks[[#This Row],[20 km]],km4_splits_ranks[20 km],1))</f>
        <v>75</v>
      </c>
      <c r="AV56" s="65">
        <f>IF(km4_splits_ranks[[#This Row],[24 km]]="DNF","DNF",RANK(km4_splits_ranks[[#This Row],[24 km]],km4_splits_ranks[24 km],1))</f>
        <v>74</v>
      </c>
      <c r="AW56" s="65">
        <f>IF(km4_splits_ranks[[#This Row],[28 km]]="DNF","DNF",RANK(km4_splits_ranks[[#This Row],[28 km]],km4_splits_ranks[28 km],1))</f>
        <v>72</v>
      </c>
      <c r="AX56" s="65">
        <f>IF(km4_splits_ranks[[#This Row],[32 km]]="DNF","DNF",RANK(km4_splits_ranks[[#This Row],[32 km]],km4_splits_ranks[32 km],1))</f>
        <v>65</v>
      </c>
      <c r="AY56" s="65">
        <f>IF(km4_splits_ranks[[#This Row],[36 km]]="DNF","DNF",RANK(km4_splits_ranks[[#This Row],[36 km]],km4_splits_ranks[36 km],1))</f>
        <v>63</v>
      </c>
      <c r="AZ56" s="65">
        <f>IF(km4_splits_ranks[[#This Row],[40 km]]="DNF","DNF",RANK(km4_splits_ranks[[#This Row],[40 km]],km4_splits_ranks[40 km],1))</f>
        <v>54</v>
      </c>
      <c r="BA56" s="65">
        <f>IF(km4_splits_ranks[[#This Row],[42 km]]="DNF","DNF",RANK(km4_splits_ranks[[#This Row],[42 km]],km4_splits_ranks[42 km],1))</f>
        <v>51</v>
      </c>
    </row>
    <row r="57" spans="2:53" x14ac:dyDescent="0.2">
      <c r="B57" s="5">
        <v>52</v>
      </c>
      <c r="C57" s="1">
        <v>42</v>
      </c>
      <c r="D57" s="1" t="s">
        <v>96</v>
      </c>
      <c r="E57" s="3">
        <v>1959</v>
      </c>
      <c r="F57" s="3" t="s">
        <v>38</v>
      </c>
      <c r="G57" s="3">
        <v>7</v>
      </c>
      <c r="H57" s="1" t="s">
        <v>97</v>
      </c>
      <c r="I57" s="7">
        <v>0.14936990740740741</v>
      </c>
      <c r="J57" s="38">
        <f>SUM(laps_times[[#This Row],[1]:[6]])</f>
        <v>1.2539699074074075E-2</v>
      </c>
      <c r="K57" s="39">
        <f>SUM(laps_times[[#This Row],[7]:[12]])</f>
        <v>1.2896527777777779E-2</v>
      </c>
      <c r="L57" s="39">
        <f>SUM(laps_times[[#This Row],[13]:[18]])</f>
        <v>1.3236689814814812E-2</v>
      </c>
      <c r="M57" s="39">
        <f>SUM(laps_times[[#This Row],[19]:[24]])</f>
        <v>1.3534837962962964E-2</v>
      </c>
      <c r="N57" s="39">
        <f>SUM(laps_times[[#This Row],[25]:[30]])</f>
        <v>1.3774189814814814E-2</v>
      </c>
      <c r="O57" s="39">
        <f>SUM(laps_times[[#This Row],[31]:[36]])</f>
        <v>1.4473032407407407E-2</v>
      </c>
      <c r="P57" s="39">
        <f>SUM(laps_times[[#This Row],[37]:[42]])</f>
        <v>1.4668634259259258E-2</v>
      </c>
      <c r="Q57" s="39">
        <f>SUM(laps_times[[#This Row],[43]:[48]])</f>
        <v>1.5000462962962964E-2</v>
      </c>
      <c r="R57" s="39">
        <f>SUM(laps_times[[#This Row],[49]:[54]])</f>
        <v>1.5397222222222222E-2</v>
      </c>
      <c r="S57" s="39">
        <f>SUM(laps_times[[#This Row],[55]:[60]])</f>
        <v>1.6020833333333331E-2</v>
      </c>
      <c r="T57" s="40">
        <f>SUM(laps_times[[#This Row],[61]:[63]])</f>
        <v>7.8280092592592585E-3</v>
      </c>
      <c r="U57" s="58">
        <f>IF(km4_splits_ranks[[#This Row],[0 - 4 ]]="DNF","DNF",RANK(km4_splits_ranks[[#This Row],[0 - 4 ]],km4_splits_ranks[0 - 4 ],1))</f>
        <v>28</v>
      </c>
      <c r="V57" s="59">
        <f>IF(km4_splits_ranks[[#This Row],[4 - 8 ]]="DNF","DNF",RANK(km4_splits_ranks[[#This Row],[4 - 8 ]],km4_splits_ranks[4 - 8 ],1))</f>
        <v>47</v>
      </c>
      <c r="W57" s="59">
        <f>IF(km4_splits_ranks[[#This Row],[8 - 12 ]]="DNF","DNF",RANK(km4_splits_ranks[[#This Row],[8 - 12 ]],km4_splits_ranks[8 - 12 ],1))</f>
        <v>50</v>
      </c>
      <c r="X57" s="59">
        <f>IF(km4_splits_ranks[[#This Row],[12 - 16 ]]="DNF","DNF",RANK(km4_splits_ranks[[#This Row],[12 - 16 ]],km4_splits_ranks[12 - 16 ],1))</f>
        <v>54</v>
      </c>
      <c r="Y57" s="59">
        <f>IF(km4_splits_ranks[[#This Row],[16 -20 ]]="DNF","DNF",RANK(km4_splits_ranks[[#This Row],[16 -20 ]],km4_splits_ranks[16 -20 ],1))</f>
        <v>57</v>
      </c>
      <c r="Z57" s="59">
        <f>IF(km4_splits_ranks[[#This Row],[20 - 24 ]]="DNF","DNF",RANK(km4_splits_ranks[[#This Row],[20 - 24 ]],km4_splits_ranks[20 - 24 ],1))</f>
        <v>65</v>
      </c>
      <c r="AA57" s="59">
        <f>IF(km4_splits_ranks[[#This Row],[24 - 28 ]]="DNF","DNF",RANK(km4_splits_ranks[[#This Row],[24 - 28 ]],km4_splits_ranks[24 - 28 ],1))</f>
        <v>63</v>
      </c>
      <c r="AB57" s="59">
        <f>IF(km4_splits_ranks[[#This Row],[28 - 32 ]]="DNF","DNF",RANK(km4_splits_ranks[[#This Row],[28 - 32 ]],km4_splits_ranks[28 - 32 ],1))</f>
        <v>52</v>
      </c>
      <c r="AC57" s="59">
        <f>IF(km4_splits_ranks[[#This Row],[32 - 36 ]]="DNF","DNF",RANK(km4_splits_ranks[[#This Row],[32 - 36 ]],km4_splits_ranks[32 - 36 ],1))</f>
        <v>50</v>
      </c>
      <c r="AD57" s="59">
        <f>IF(km4_splits_ranks[[#This Row],[36 - 40 ]]="DNF","DNF",RANK(km4_splits_ranks[[#This Row],[36 - 40 ]],km4_splits_ranks[36 - 40 ],1))</f>
        <v>54</v>
      </c>
      <c r="AE57" s="60">
        <f>IF(km4_splits_ranks[[#This Row],[40 - 42 ]]="DNF","DNF",RANK(km4_splits_ranks[[#This Row],[40 - 42 ]],km4_splits_ranks[40 - 42 ],1))</f>
        <v>54</v>
      </c>
      <c r="AF57" s="28">
        <f>km4_splits_ranks[[#This Row],[0 - 4 ]]</f>
        <v>1.2539699074074075E-2</v>
      </c>
      <c r="AG57" s="24">
        <f>IF(km4_splits_ranks[[#This Row],[4 - 8 ]]="DNF","DNF",km4_splits_ranks[[#This Row],[4 km]]+km4_splits_ranks[[#This Row],[4 - 8 ]])</f>
        <v>2.5436226851851852E-2</v>
      </c>
      <c r="AH57" s="24">
        <f>IF(km4_splits_ranks[[#This Row],[8 - 12 ]]="DNF","DNF",km4_splits_ranks[[#This Row],[8 km]]+km4_splits_ranks[[#This Row],[8 - 12 ]])</f>
        <v>3.8672916666666668E-2</v>
      </c>
      <c r="AI57" s="24">
        <f>IF(km4_splits_ranks[[#This Row],[12 - 16 ]]="DNF","DNF",km4_splits_ranks[[#This Row],[12 km]]+km4_splits_ranks[[#This Row],[12 - 16 ]])</f>
        <v>5.2207754629629635E-2</v>
      </c>
      <c r="AJ57" s="24">
        <f>IF(km4_splits_ranks[[#This Row],[16 -20 ]]="DNF","DNF",km4_splits_ranks[[#This Row],[16 km]]+km4_splits_ranks[[#This Row],[16 -20 ]])</f>
        <v>6.5981944444444454E-2</v>
      </c>
      <c r="AK57" s="24">
        <f>IF(km4_splits_ranks[[#This Row],[20 - 24 ]]="DNF","DNF",km4_splits_ranks[[#This Row],[20 km]]+km4_splits_ranks[[#This Row],[20 - 24 ]])</f>
        <v>8.0454976851851864E-2</v>
      </c>
      <c r="AL57" s="24">
        <f>IF(km4_splits_ranks[[#This Row],[24 - 28 ]]="DNF","DNF",km4_splits_ranks[[#This Row],[24 km]]+km4_splits_ranks[[#This Row],[24 - 28 ]])</f>
        <v>9.5123611111111117E-2</v>
      </c>
      <c r="AM57" s="24">
        <f>IF(km4_splits_ranks[[#This Row],[28 - 32 ]]="DNF","DNF",km4_splits_ranks[[#This Row],[28 km]]+km4_splits_ranks[[#This Row],[28 - 32 ]])</f>
        <v>0.11012407407407408</v>
      </c>
      <c r="AN57" s="24">
        <f>IF(km4_splits_ranks[[#This Row],[32 - 36 ]]="DNF","DNF",km4_splits_ranks[[#This Row],[32 km]]+km4_splits_ranks[[#This Row],[32 - 36 ]])</f>
        <v>0.1255212962962963</v>
      </c>
      <c r="AO57" s="24">
        <f>IF(km4_splits_ranks[[#This Row],[36 - 40 ]]="DNF","DNF",km4_splits_ranks[[#This Row],[36 km]]+km4_splits_ranks[[#This Row],[36 - 40 ]])</f>
        <v>0.14154212962962964</v>
      </c>
      <c r="AP57" s="29">
        <f>IF(km4_splits_ranks[[#This Row],[40 - 42 ]]="DNF","DNF",km4_splits_ranks[[#This Row],[40 km]]+km4_splits_ranks[[#This Row],[40 - 42 ]])</f>
        <v>0.14937013888888889</v>
      </c>
      <c r="AQ57" s="64">
        <f>IF(km4_splits_ranks[[#This Row],[4 km]]="DNF","DNF",RANK(km4_splits_ranks[[#This Row],[4 km]],km4_splits_ranks[4 km],1))</f>
        <v>28</v>
      </c>
      <c r="AR57" s="65">
        <f>IF(km4_splits_ranks[[#This Row],[8 km]]="DNF","DNF",RANK(km4_splits_ranks[[#This Row],[8 km]],km4_splits_ranks[8 km],1))</f>
        <v>38</v>
      </c>
      <c r="AS57" s="65">
        <f>IF(km4_splits_ranks[[#This Row],[12 km]]="DNF","DNF",RANK(km4_splits_ranks[[#This Row],[12 km]],km4_splits_ranks[12 km],1))</f>
        <v>43</v>
      </c>
      <c r="AT57" s="65">
        <f>IF(km4_splits_ranks[[#This Row],[16 km]]="DNF","DNF",RANK(km4_splits_ranks[[#This Row],[16 km]],km4_splits_ranks[16 km],1))</f>
        <v>44</v>
      </c>
      <c r="AU57" s="65">
        <f>IF(km4_splits_ranks[[#This Row],[20 km]]="DNF","DNF",RANK(km4_splits_ranks[[#This Row],[20 km]],km4_splits_ranks[20 km],1))</f>
        <v>45</v>
      </c>
      <c r="AV57" s="65">
        <f>IF(km4_splits_ranks[[#This Row],[24 km]]="DNF","DNF",RANK(km4_splits_ranks[[#This Row],[24 km]],km4_splits_ranks[24 km],1))</f>
        <v>47</v>
      </c>
      <c r="AW57" s="65">
        <f>IF(km4_splits_ranks[[#This Row],[28 km]]="DNF","DNF",RANK(km4_splits_ranks[[#This Row],[28 km]],km4_splits_ranks[28 km],1))</f>
        <v>51</v>
      </c>
      <c r="AX57" s="65">
        <f>IF(km4_splits_ranks[[#This Row],[32 km]]="DNF","DNF",RANK(km4_splits_ranks[[#This Row],[32 km]],km4_splits_ranks[32 km],1))</f>
        <v>51</v>
      </c>
      <c r="AY57" s="65">
        <f>IF(km4_splits_ranks[[#This Row],[36 km]]="DNF","DNF",RANK(km4_splits_ranks[[#This Row],[36 km]],km4_splits_ranks[36 km],1))</f>
        <v>52</v>
      </c>
      <c r="AZ57" s="65">
        <f>IF(km4_splits_ranks[[#This Row],[40 km]]="DNF","DNF",RANK(km4_splits_ranks[[#This Row],[40 km]],km4_splits_ranks[40 km],1))</f>
        <v>50</v>
      </c>
      <c r="BA57" s="65">
        <f>IF(km4_splits_ranks[[#This Row],[42 km]]="DNF","DNF",RANK(km4_splits_ranks[[#This Row],[42 km]],km4_splits_ranks[42 km],1))</f>
        <v>52</v>
      </c>
    </row>
    <row r="58" spans="2:53" x14ac:dyDescent="0.2">
      <c r="B58" s="5">
        <v>53</v>
      </c>
      <c r="C58" s="1">
        <v>26</v>
      </c>
      <c r="D58" s="1" t="s">
        <v>98</v>
      </c>
      <c r="E58" s="3">
        <v>1963</v>
      </c>
      <c r="F58" s="3" t="s">
        <v>38</v>
      </c>
      <c r="G58" s="3">
        <v>8</v>
      </c>
      <c r="H58" s="1" t="s">
        <v>99</v>
      </c>
      <c r="I58" s="7">
        <v>0.14952210648148148</v>
      </c>
      <c r="J58" s="38">
        <f>SUM(laps_times[[#This Row],[1]:[6]])</f>
        <v>1.2729513888888891E-2</v>
      </c>
      <c r="K58" s="39">
        <f>SUM(laps_times[[#This Row],[7]:[12]])</f>
        <v>1.2403935185185186E-2</v>
      </c>
      <c r="L58" s="39">
        <f>SUM(laps_times[[#This Row],[13]:[18]])</f>
        <v>1.2723726851851851E-2</v>
      </c>
      <c r="M58" s="39">
        <f>SUM(laps_times[[#This Row],[19]:[24]])</f>
        <v>1.3024305555555556E-2</v>
      </c>
      <c r="N58" s="39">
        <f>SUM(laps_times[[#This Row],[25]:[30]])</f>
        <v>1.3357638888888889E-2</v>
      </c>
      <c r="O58" s="39">
        <f>SUM(laps_times[[#This Row],[31]:[36]])</f>
        <v>1.4537500000000002E-2</v>
      </c>
      <c r="P58" s="39">
        <f>SUM(laps_times[[#This Row],[37]:[42]])</f>
        <v>1.5844675925925925E-2</v>
      </c>
      <c r="Q58" s="39">
        <f>SUM(laps_times[[#This Row],[43]:[48]])</f>
        <v>1.5503240740740741E-2</v>
      </c>
      <c r="R58" s="39">
        <f>SUM(laps_times[[#This Row],[49]:[54]])</f>
        <v>1.607847222222222E-2</v>
      </c>
      <c r="S58" s="39">
        <f>SUM(laps_times[[#This Row],[55]:[60]])</f>
        <v>1.6355787037037037E-2</v>
      </c>
      <c r="T58" s="40">
        <f>SUM(laps_times[[#This Row],[61]:[63]])</f>
        <v>6.964004629629629E-3</v>
      </c>
      <c r="U58" s="58">
        <f>IF(km4_splits_ranks[[#This Row],[0 - 4 ]]="DNF","DNF",RANK(km4_splits_ranks[[#This Row],[0 - 4 ]],km4_splits_ranks[0 - 4 ],1))</f>
        <v>34</v>
      </c>
      <c r="V58" s="59">
        <f>IF(km4_splits_ranks[[#This Row],[4 - 8 ]]="DNF","DNF",RANK(km4_splits_ranks[[#This Row],[4 - 8 ]],km4_splits_ranks[4 - 8 ],1))</f>
        <v>32</v>
      </c>
      <c r="W58" s="59">
        <f>IF(km4_splits_ranks[[#This Row],[8 - 12 ]]="DNF","DNF",RANK(km4_splits_ranks[[#This Row],[8 - 12 ]],km4_splits_ranks[8 - 12 ],1))</f>
        <v>40</v>
      </c>
      <c r="X58" s="59">
        <f>IF(km4_splits_ranks[[#This Row],[12 - 16 ]]="DNF","DNF",RANK(km4_splits_ranks[[#This Row],[12 - 16 ]],km4_splits_ranks[12 - 16 ],1))</f>
        <v>42</v>
      </c>
      <c r="Y58" s="59">
        <f>IF(km4_splits_ranks[[#This Row],[16 -20 ]]="DNF","DNF",RANK(km4_splits_ranks[[#This Row],[16 -20 ]],km4_splits_ranks[16 -20 ],1))</f>
        <v>42</v>
      </c>
      <c r="Z58" s="59">
        <f>IF(km4_splits_ranks[[#This Row],[20 - 24 ]]="DNF","DNF",RANK(km4_splits_ranks[[#This Row],[20 - 24 ]],km4_splits_ranks[20 - 24 ],1))</f>
        <v>67</v>
      </c>
      <c r="AA58" s="59">
        <f>IF(km4_splits_ranks[[#This Row],[24 - 28 ]]="DNF","DNF",RANK(km4_splits_ranks[[#This Row],[24 - 28 ]],km4_splits_ranks[24 - 28 ],1))</f>
        <v>76</v>
      </c>
      <c r="AB58" s="59">
        <f>IF(km4_splits_ranks[[#This Row],[28 - 32 ]]="DNF","DNF",RANK(km4_splits_ranks[[#This Row],[28 - 32 ]],km4_splits_ranks[28 - 32 ],1))</f>
        <v>62</v>
      </c>
      <c r="AC58" s="59">
        <f>IF(km4_splits_ranks[[#This Row],[32 - 36 ]]="DNF","DNF",RANK(km4_splits_ranks[[#This Row],[32 - 36 ]],km4_splits_ranks[32 - 36 ],1))</f>
        <v>62</v>
      </c>
      <c r="AD58" s="59">
        <f>IF(km4_splits_ranks[[#This Row],[36 - 40 ]]="DNF","DNF",RANK(km4_splits_ranks[[#This Row],[36 - 40 ]],km4_splits_ranks[36 - 40 ],1))</f>
        <v>58</v>
      </c>
      <c r="AE58" s="60">
        <f>IF(km4_splits_ranks[[#This Row],[40 - 42 ]]="DNF","DNF",RANK(km4_splits_ranks[[#This Row],[40 - 42 ]],km4_splits_ranks[40 - 42 ],1))</f>
        <v>31</v>
      </c>
      <c r="AF58" s="28">
        <f>km4_splits_ranks[[#This Row],[0 - 4 ]]</f>
        <v>1.2729513888888891E-2</v>
      </c>
      <c r="AG58" s="24">
        <f>IF(km4_splits_ranks[[#This Row],[4 - 8 ]]="DNF","DNF",km4_splits_ranks[[#This Row],[4 km]]+km4_splits_ranks[[#This Row],[4 - 8 ]])</f>
        <v>2.5133449074074075E-2</v>
      </c>
      <c r="AH58" s="24">
        <f>IF(km4_splits_ranks[[#This Row],[8 - 12 ]]="DNF","DNF",km4_splits_ranks[[#This Row],[8 km]]+km4_splits_ranks[[#This Row],[8 - 12 ]])</f>
        <v>3.7857175925925926E-2</v>
      </c>
      <c r="AI58" s="24">
        <f>IF(km4_splits_ranks[[#This Row],[12 - 16 ]]="DNF","DNF",km4_splits_ranks[[#This Row],[12 km]]+km4_splits_ranks[[#This Row],[12 - 16 ]])</f>
        <v>5.0881481481481486E-2</v>
      </c>
      <c r="AJ58" s="24">
        <f>IF(km4_splits_ranks[[#This Row],[16 -20 ]]="DNF","DNF",km4_splits_ranks[[#This Row],[16 km]]+km4_splits_ranks[[#This Row],[16 -20 ]])</f>
        <v>6.423912037037037E-2</v>
      </c>
      <c r="AK58" s="24">
        <f>IF(km4_splits_ranks[[#This Row],[20 - 24 ]]="DNF","DNF",km4_splits_ranks[[#This Row],[20 km]]+km4_splits_ranks[[#This Row],[20 - 24 ]])</f>
        <v>7.8776620370370365E-2</v>
      </c>
      <c r="AL58" s="24">
        <f>IF(km4_splits_ranks[[#This Row],[24 - 28 ]]="DNF","DNF",km4_splits_ranks[[#This Row],[24 km]]+km4_splits_ranks[[#This Row],[24 - 28 ]])</f>
        <v>9.4621296296296287E-2</v>
      </c>
      <c r="AM58" s="24">
        <f>IF(km4_splits_ranks[[#This Row],[28 - 32 ]]="DNF","DNF",km4_splits_ranks[[#This Row],[28 km]]+km4_splits_ranks[[#This Row],[28 - 32 ]])</f>
        <v>0.11012453703703703</v>
      </c>
      <c r="AN58" s="24">
        <f>IF(km4_splits_ranks[[#This Row],[32 - 36 ]]="DNF","DNF",km4_splits_ranks[[#This Row],[32 km]]+km4_splits_ranks[[#This Row],[32 - 36 ]])</f>
        <v>0.12620300925925926</v>
      </c>
      <c r="AO58" s="24">
        <f>IF(km4_splits_ranks[[#This Row],[36 - 40 ]]="DNF","DNF",km4_splits_ranks[[#This Row],[36 km]]+km4_splits_ranks[[#This Row],[36 - 40 ]])</f>
        <v>0.14255879629629631</v>
      </c>
      <c r="AP58" s="29">
        <f>IF(km4_splits_ranks[[#This Row],[40 - 42 ]]="DNF","DNF",km4_splits_ranks[[#This Row],[40 km]]+km4_splits_ranks[[#This Row],[40 - 42 ]])</f>
        <v>0.14952280092592593</v>
      </c>
      <c r="AQ58" s="64">
        <f>IF(km4_splits_ranks[[#This Row],[4 km]]="DNF","DNF",RANK(km4_splits_ranks[[#This Row],[4 km]],km4_splits_ranks[4 km],1))</f>
        <v>34</v>
      </c>
      <c r="AR58" s="65">
        <f>IF(km4_splits_ranks[[#This Row],[8 km]]="DNF","DNF",RANK(km4_splits_ranks[[#This Row],[8 km]],km4_splits_ranks[8 km],1))</f>
        <v>32</v>
      </c>
      <c r="AS58" s="65">
        <f>IF(km4_splits_ranks[[#This Row],[12 km]]="DNF","DNF",RANK(km4_splits_ranks[[#This Row],[12 km]],km4_splits_ranks[12 km],1))</f>
        <v>36</v>
      </c>
      <c r="AT58" s="65">
        <f>IF(km4_splits_ranks[[#This Row],[16 km]]="DNF","DNF",RANK(km4_splits_ranks[[#This Row],[16 km]],km4_splits_ranks[16 km],1))</f>
        <v>36</v>
      </c>
      <c r="AU58" s="65">
        <f>IF(km4_splits_ranks[[#This Row],[20 km]]="DNF","DNF",RANK(km4_splits_ranks[[#This Row],[20 km]],km4_splits_ranks[20 km],1))</f>
        <v>37</v>
      </c>
      <c r="AV58" s="65">
        <f>IF(km4_splits_ranks[[#This Row],[24 km]]="DNF","DNF",RANK(km4_splits_ranks[[#This Row],[24 km]],km4_splits_ranks[24 km],1))</f>
        <v>43</v>
      </c>
      <c r="AW58" s="65">
        <f>IF(km4_splits_ranks[[#This Row],[28 km]]="DNF","DNF",RANK(km4_splits_ranks[[#This Row],[28 km]],km4_splits_ranks[28 km],1))</f>
        <v>45</v>
      </c>
      <c r="AX58" s="65">
        <f>IF(km4_splits_ranks[[#This Row],[32 km]]="DNF","DNF",RANK(km4_splits_ranks[[#This Row],[32 km]],km4_splits_ranks[32 km],1))</f>
        <v>52</v>
      </c>
      <c r="AY58" s="65">
        <f>IF(km4_splits_ranks[[#This Row],[36 km]]="DNF","DNF",RANK(km4_splits_ranks[[#This Row],[36 km]],km4_splits_ranks[36 km],1))</f>
        <v>57</v>
      </c>
      <c r="AZ58" s="65">
        <f>IF(km4_splits_ranks[[#This Row],[40 km]]="DNF","DNF",RANK(km4_splits_ranks[[#This Row],[40 km]],km4_splits_ranks[40 km],1))</f>
        <v>56</v>
      </c>
      <c r="BA58" s="65">
        <f>IF(km4_splits_ranks[[#This Row],[42 km]]="DNF","DNF",RANK(km4_splits_ranks[[#This Row],[42 km]],km4_splits_ranks[42 km],1))</f>
        <v>53</v>
      </c>
    </row>
    <row r="59" spans="2:53" x14ac:dyDescent="0.2">
      <c r="B59" s="5">
        <v>54</v>
      </c>
      <c r="C59" s="1">
        <v>53</v>
      </c>
      <c r="D59" s="1" t="s">
        <v>100</v>
      </c>
      <c r="E59" s="3">
        <v>1958</v>
      </c>
      <c r="F59" s="3" t="s">
        <v>38</v>
      </c>
      <c r="G59" s="3">
        <v>9</v>
      </c>
      <c r="H59" s="1" t="s">
        <v>47</v>
      </c>
      <c r="I59" s="7">
        <v>0.14986122685185185</v>
      </c>
      <c r="J59" s="38">
        <f>SUM(laps_times[[#This Row],[1]:[6]])</f>
        <v>1.4105671296296297E-2</v>
      </c>
      <c r="K59" s="39">
        <f>SUM(laps_times[[#This Row],[7]:[12]])</f>
        <v>1.3607407407407408E-2</v>
      </c>
      <c r="L59" s="39">
        <f>SUM(laps_times[[#This Row],[13]:[18]])</f>
        <v>1.3742476851851851E-2</v>
      </c>
      <c r="M59" s="39">
        <f>SUM(laps_times[[#This Row],[19]:[24]])</f>
        <v>1.3620486111111111E-2</v>
      </c>
      <c r="N59" s="39">
        <f>SUM(laps_times[[#This Row],[25]:[30]])</f>
        <v>1.3945370370370368E-2</v>
      </c>
      <c r="O59" s="39">
        <f>SUM(laps_times[[#This Row],[31]:[36]])</f>
        <v>1.4247453703703703E-2</v>
      </c>
      <c r="P59" s="39">
        <f>SUM(laps_times[[#This Row],[37]:[42]])</f>
        <v>1.4370601851851851E-2</v>
      </c>
      <c r="Q59" s="39">
        <f>SUM(laps_times[[#This Row],[43]:[48]])</f>
        <v>1.457048611111111E-2</v>
      </c>
      <c r="R59" s="39">
        <f>SUM(laps_times[[#This Row],[49]:[54]])</f>
        <v>1.4803703703703703E-2</v>
      </c>
      <c r="S59" s="39">
        <f>SUM(laps_times[[#This Row],[55]:[60]])</f>
        <v>1.5569560185185188E-2</v>
      </c>
      <c r="T59" s="40">
        <f>SUM(laps_times[[#This Row],[61]:[63]])</f>
        <v>7.2781249999999999E-3</v>
      </c>
      <c r="U59" s="58">
        <f>IF(km4_splits_ranks[[#This Row],[0 - 4 ]]="DNF","DNF",RANK(km4_splits_ranks[[#This Row],[0 - 4 ]],km4_splits_ranks[0 - 4 ],1))</f>
        <v>71</v>
      </c>
      <c r="V59" s="59">
        <f>IF(km4_splits_ranks[[#This Row],[4 - 8 ]]="DNF","DNF",RANK(km4_splits_ranks[[#This Row],[4 - 8 ]],km4_splits_ranks[4 - 8 ],1))</f>
        <v>69</v>
      </c>
      <c r="W59" s="59">
        <f>IF(km4_splits_ranks[[#This Row],[8 - 12 ]]="DNF","DNF",RANK(km4_splits_ranks[[#This Row],[8 - 12 ]],km4_splits_ranks[8 - 12 ],1))</f>
        <v>71</v>
      </c>
      <c r="X59" s="59">
        <f>IF(km4_splits_ranks[[#This Row],[12 - 16 ]]="DNF","DNF",RANK(km4_splits_ranks[[#This Row],[12 - 16 ]],km4_splits_ranks[12 - 16 ],1))</f>
        <v>57</v>
      </c>
      <c r="Y59" s="59">
        <f>IF(km4_splits_ranks[[#This Row],[16 -20 ]]="DNF","DNF",RANK(km4_splits_ranks[[#This Row],[16 -20 ]],km4_splits_ranks[16 -20 ],1))</f>
        <v>62</v>
      </c>
      <c r="Z59" s="59">
        <f>IF(km4_splits_ranks[[#This Row],[20 - 24 ]]="DNF","DNF",RANK(km4_splits_ranks[[#This Row],[20 - 24 ]],km4_splits_ranks[20 - 24 ],1))</f>
        <v>62</v>
      </c>
      <c r="AA59" s="59">
        <f>IF(km4_splits_ranks[[#This Row],[24 - 28 ]]="DNF","DNF",RANK(km4_splits_ranks[[#This Row],[24 - 28 ]],km4_splits_ranks[24 - 28 ],1))</f>
        <v>55</v>
      </c>
      <c r="AB59" s="59">
        <f>IF(km4_splits_ranks[[#This Row],[28 - 32 ]]="DNF","DNF",RANK(km4_splits_ranks[[#This Row],[28 - 32 ]],km4_splits_ranks[28 - 32 ],1))</f>
        <v>46</v>
      </c>
      <c r="AC59" s="59">
        <f>IF(km4_splits_ranks[[#This Row],[32 - 36 ]]="DNF","DNF",RANK(km4_splits_ranks[[#This Row],[32 - 36 ]],km4_splits_ranks[32 - 36 ],1))</f>
        <v>45</v>
      </c>
      <c r="AD59" s="59">
        <f>IF(km4_splits_ranks[[#This Row],[36 - 40 ]]="DNF","DNF",RANK(km4_splits_ranks[[#This Row],[36 - 40 ]],km4_splits_ranks[36 - 40 ],1))</f>
        <v>47</v>
      </c>
      <c r="AE59" s="60">
        <f>IF(km4_splits_ranks[[#This Row],[40 - 42 ]]="DNF","DNF",RANK(km4_splits_ranks[[#This Row],[40 - 42 ]],km4_splits_ranks[40 - 42 ],1))</f>
        <v>38</v>
      </c>
      <c r="AF59" s="28">
        <f>km4_splits_ranks[[#This Row],[0 - 4 ]]</f>
        <v>1.4105671296296297E-2</v>
      </c>
      <c r="AG59" s="24">
        <f>IF(km4_splits_ranks[[#This Row],[4 - 8 ]]="DNF","DNF",km4_splits_ranks[[#This Row],[4 km]]+km4_splits_ranks[[#This Row],[4 - 8 ]])</f>
        <v>2.7713078703703705E-2</v>
      </c>
      <c r="AH59" s="24">
        <f>IF(km4_splits_ranks[[#This Row],[8 - 12 ]]="DNF","DNF",km4_splits_ranks[[#This Row],[8 km]]+km4_splits_ranks[[#This Row],[8 - 12 ]])</f>
        <v>4.1455555555555558E-2</v>
      </c>
      <c r="AI59" s="24">
        <f>IF(km4_splits_ranks[[#This Row],[12 - 16 ]]="DNF","DNF",km4_splits_ranks[[#This Row],[12 km]]+km4_splits_ranks[[#This Row],[12 - 16 ]])</f>
        <v>5.5076041666666672E-2</v>
      </c>
      <c r="AJ59" s="24">
        <f>IF(km4_splits_ranks[[#This Row],[16 -20 ]]="DNF","DNF",km4_splits_ranks[[#This Row],[16 km]]+km4_splits_ranks[[#This Row],[16 -20 ]])</f>
        <v>6.9021412037037044E-2</v>
      </c>
      <c r="AK59" s="24">
        <f>IF(km4_splits_ranks[[#This Row],[20 - 24 ]]="DNF","DNF",km4_splits_ranks[[#This Row],[20 km]]+km4_splits_ranks[[#This Row],[20 - 24 ]])</f>
        <v>8.3268865740740744E-2</v>
      </c>
      <c r="AL59" s="24">
        <f>IF(km4_splits_ranks[[#This Row],[24 - 28 ]]="DNF","DNF",km4_splits_ranks[[#This Row],[24 km]]+km4_splits_ranks[[#This Row],[24 - 28 ]])</f>
        <v>9.7639467592592594E-2</v>
      </c>
      <c r="AM59" s="24">
        <f>IF(km4_splits_ranks[[#This Row],[28 - 32 ]]="DNF","DNF",km4_splits_ranks[[#This Row],[28 km]]+km4_splits_ranks[[#This Row],[28 - 32 ]])</f>
        <v>0.11220995370370371</v>
      </c>
      <c r="AN59" s="24">
        <f>IF(km4_splits_ranks[[#This Row],[32 - 36 ]]="DNF","DNF",km4_splits_ranks[[#This Row],[32 km]]+km4_splits_ranks[[#This Row],[32 - 36 ]])</f>
        <v>0.12701365740740742</v>
      </c>
      <c r="AO59" s="24">
        <f>IF(km4_splits_ranks[[#This Row],[36 - 40 ]]="DNF","DNF",km4_splits_ranks[[#This Row],[36 km]]+km4_splits_ranks[[#This Row],[36 - 40 ]])</f>
        <v>0.1425832175925926</v>
      </c>
      <c r="AP59" s="29">
        <f>IF(km4_splits_ranks[[#This Row],[40 - 42 ]]="DNF","DNF",km4_splits_ranks[[#This Row],[40 km]]+km4_splits_ranks[[#This Row],[40 - 42 ]])</f>
        <v>0.14986134259259259</v>
      </c>
      <c r="AQ59" s="64">
        <f>IF(km4_splits_ranks[[#This Row],[4 km]]="DNF","DNF",RANK(km4_splits_ranks[[#This Row],[4 km]],km4_splits_ranks[4 km],1))</f>
        <v>71</v>
      </c>
      <c r="AR59" s="65">
        <f>IF(km4_splits_ranks[[#This Row],[8 km]]="DNF","DNF",RANK(km4_splits_ranks[[#This Row],[8 km]],km4_splits_ranks[8 km],1))</f>
        <v>69</v>
      </c>
      <c r="AS59" s="65">
        <f>IF(km4_splits_ranks[[#This Row],[12 km]]="DNF","DNF",RANK(km4_splits_ranks[[#This Row],[12 km]],km4_splits_ranks[12 km],1))</f>
        <v>71</v>
      </c>
      <c r="AT59" s="65">
        <f>IF(km4_splits_ranks[[#This Row],[16 km]]="DNF","DNF",RANK(km4_splits_ranks[[#This Row],[16 km]],km4_splits_ranks[16 km],1))</f>
        <v>70</v>
      </c>
      <c r="AU59" s="65">
        <f>IF(km4_splits_ranks[[#This Row],[20 km]]="DNF","DNF",RANK(km4_splits_ranks[[#This Row],[20 km]],km4_splits_ranks[20 km],1))</f>
        <v>67</v>
      </c>
      <c r="AV59" s="65">
        <f>IF(km4_splits_ranks[[#This Row],[24 km]]="DNF","DNF",RANK(km4_splits_ranks[[#This Row],[24 km]],km4_splits_ranks[24 km],1))</f>
        <v>67</v>
      </c>
      <c r="AW59" s="65">
        <f>IF(km4_splits_ranks[[#This Row],[28 km]]="DNF","DNF",RANK(km4_splits_ranks[[#This Row],[28 km]],km4_splits_ranks[28 km],1))</f>
        <v>63</v>
      </c>
      <c r="AX59" s="65">
        <f>IF(km4_splits_ranks[[#This Row],[32 km]]="DNF","DNF",RANK(km4_splits_ranks[[#This Row],[32 km]],km4_splits_ranks[32 km],1))</f>
        <v>62</v>
      </c>
      <c r="AY59" s="65">
        <f>IF(km4_splits_ranks[[#This Row],[36 km]]="DNF","DNF",RANK(km4_splits_ranks[[#This Row],[36 km]],km4_splits_ranks[36 km],1))</f>
        <v>59</v>
      </c>
      <c r="AZ59" s="65">
        <f>IF(km4_splits_ranks[[#This Row],[40 km]]="DNF","DNF",RANK(km4_splits_ranks[[#This Row],[40 km]],km4_splits_ranks[40 km],1))</f>
        <v>58</v>
      </c>
      <c r="BA59" s="65">
        <f>IF(km4_splits_ranks[[#This Row],[42 km]]="DNF","DNF",RANK(km4_splits_ranks[[#This Row],[42 km]],km4_splits_ranks[42 km],1))</f>
        <v>54</v>
      </c>
    </row>
    <row r="60" spans="2:53" x14ac:dyDescent="0.2">
      <c r="B60" s="5">
        <v>55</v>
      </c>
      <c r="C60" s="1">
        <v>70</v>
      </c>
      <c r="D60" s="1" t="s">
        <v>101</v>
      </c>
      <c r="E60" s="3">
        <v>1978</v>
      </c>
      <c r="F60" s="3" t="s">
        <v>8</v>
      </c>
      <c r="G60" s="3">
        <v>19</v>
      </c>
      <c r="H60" s="1" t="s">
        <v>102</v>
      </c>
      <c r="I60" s="7">
        <v>0.14988020833333335</v>
      </c>
      <c r="J60" s="38">
        <f>SUM(laps_times[[#This Row],[1]:[6]])</f>
        <v>1.3166087962962963E-2</v>
      </c>
      <c r="K60" s="39">
        <f>SUM(laps_times[[#This Row],[7]:[12]])</f>
        <v>1.2753587962962963E-2</v>
      </c>
      <c r="L60" s="39">
        <f>SUM(laps_times[[#This Row],[13]:[18]])</f>
        <v>1.3085185185185186E-2</v>
      </c>
      <c r="M60" s="39">
        <f>SUM(laps_times[[#This Row],[19]:[24]])</f>
        <v>1.3466550925925927E-2</v>
      </c>
      <c r="N60" s="39">
        <f>SUM(laps_times[[#This Row],[25]:[30]])</f>
        <v>1.3523726851851851E-2</v>
      </c>
      <c r="O60" s="39">
        <f>SUM(laps_times[[#This Row],[31]:[36]])</f>
        <v>1.4187268518518519E-2</v>
      </c>
      <c r="P60" s="39">
        <f>SUM(laps_times[[#This Row],[37]:[42]])</f>
        <v>1.4618865740740741E-2</v>
      </c>
      <c r="Q60" s="39">
        <f>SUM(laps_times[[#This Row],[43]:[48]])</f>
        <v>1.4912152777777778E-2</v>
      </c>
      <c r="R60" s="39">
        <f>SUM(laps_times[[#This Row],[49]:[54]])</f>
        <v>1.5603703703703703E-2</v>
      </c>
      <c r="S60" s="39">
        <f>SUM(laps_times[[#This Row],[55]:[60]])</f>
        <v>1.6527893518518518E-2</v>
      </c>
      <c r="T60" s="40">
        <f>SUM(laps_times[[#This Row],[61]:[63]])</f>
        <v>8.0357638888888874E-3</v>
      </c>
      <c r="U60" s="58">
        <f>IF(km4_splits_ranks[[#This Row],[0 - 4 ]]="DNF","DNF",RANK(km4_splits_ranks[[#This Row],[0 - 4 ]],km4_splits_ranks[0 - 4 ],1))</f>
        <v>41</v>
      </c>
      <c r="V60" s="59">
        <f>IF(km4_splits_ranks[[#This Row],[4 - 8 ]]="DNF","DNF",RANK(km4_splits_ranks[[#This Row],[4 - 8 ]],km4_splits_ranks[4 - 8 ],1))</f>
        <v>43</v>
      </c>
      <c r="W60" s="59">
        <f>IF(km4_splits_ranks[[#This Row],[8 - 12 ]]="DNF","DNF",RANK(km4_splits_ranks[[#This Row],[8 - 12 ]],km4_splits_ranks[8 - 12 ],1))</f>
        <v>45</v>
      </c>
      <c r="X60" s="59">
        <f>IF(km4_splits_ranks[[#This Row],[12 - 16 ]]="DNF","DNF",RANK(km4_splits_ranks[[#This Row],[12 - 16 ]],km4_splits_ranks[12 - 16 ],1))</f>
        <v>52</v>
      </c>
      <c r="Y60" s="59">
        <f>IF(km4_splits_ranks[[#This Row],[16 -20 ]]="DNF","DNF",RANK(km4_splits_ranks[[#This Row],[16 -20 ]],km4_splits_ranks[16 -20 ],1))</f>
        <v>48</v>
      </c>
      <c r="Z60" s="59">
        <f>IF(km4_splits_ranks[[#This Row],[20 - 24 ]]="DNF","DNF",RANK(km4_splits_ranks[[#This Row],[20 - 24 ]],km4_splits_ranks[20 - 24 ],1))</f>
        <v>61</v>
      </c>
      <c r="AA60" s="59">
        <f>IF(km4_splits_ranks[[#This Row],[24 - 28 ]]="DNF","DNF",RANK(km4_splits_ranks[[#This Row],[24 - 28 ]],km4_splits_ranks[24 - 28 ],1))</f>
        <v>62</v>
      </c>
      <c r="AB60" s="59">
        <f>IF(km4_splits_ranks[[#This Row],[28 - 32 ]]="DNF","DNF",RANK(km4_splits_ranks[[#This Row],[28 - 32 ]],km4_splits_ranks[28 - 32 ],1))</f>
        <v>48</v>
      </c>
      <c r="AC60" s="59">
        <f>IF(km4_splits_ranks[[#This Row],[32 - 36 ]]="DNF","DNF",RANK(km4_splits_ranks[[#This Row],[32 - 36 ]],km4_splits_ranks[32 - 36 ],1))</f>
        <v>55</v>
      </c>
      <c r="AD60" s="59">
        <f>IF(km4_splits_ranks[[#This Row],[36 - 40 ]]="DNF","DNF",RANK(km4_splits_ranks[[#This Row],[36 - 40 ]],km4_splits_ranks[36 - 40 ],1))</f>
        <v>61</v>
      </c>
      <c r="AE60" s="60">
        <f>IF(km4_splits_ranks[[#This Row],[40 - 42 ]]="DNF","DNF",RANK(km4_splits_ranks[[#This Row],[40 - 42 ]],km4_splits_ranks[40 - 42 ],1))</f>
        <v>60</v>
      </c>
      <c r="AF60" s="28">
        <f>km4_splits_ranks[[#This Row],[0 - 4 ]]</f>
        <v>1.3166087962962963E-2</v>
      </c>
      <c r="AG60" s="24">
        <f>IF(km4_splits_ranks[[#This Row],[4 - 8 ]]="DNF","DNF",km4_splits_ranks[[#This Row],[4 km]]+km4_splits_ranks[[#This Row],[4 - 8 ]])</f>
        <v>2.5919675925925926E-2</v>
      </c>
      <c r="AH60" s="24">
        <f>IF(km4_splits_ranks[[#This Row],[8 - 12 ]]="DNF","DNF",km4_splits_ranks[[#This Row],[8 km]]+km4_splits_ranks[[#This Row],[8 - 12 ]])</f>
        <v>3.9004861111111108E-2</v>
      </c>
      <c r="AI60" s="24">
        <f>IF(km4_splits_ranks[[#This Row],[12 - 16 ]]="DNF","DNF",km4_splits_ranks[[#This Row],[12 km]]+km4_splits_ranks[[#This Row],[12 - 16 ]])</f>
        <v>5.2471412037037035E-2</v>
      </c>
      <c r="AJ60" s="24">
        <f>IF(km4_splits_ranks[[#This Row],[16 -20 ]]="DNF","DNF",km4_splits_ranks[[#This Row],[16 km]]+km4_splits_ranks[[#This Row],[16 -20 ]])</f>
        <v>6.5995138888888888E-2</v>
      </c>
      <c r="AK60" s="24">
        <f>IF(km4_splits_ranks[[#This Row],[20 - 24 ]]="DNF","DNF",km4_splits_ranks[[#This Row],[20 km]]+km4_splits_ranks[[#This Row],[20 - 24 ]])</f>
        <v>8.0182407407407411E-2</v>
      </c>
      <c r="AL60" s="24">
        <f>IF(km4_splits_ranks[[#This Row],[24 - 28 ]]="DNF","DNF",km4_splits_ranks[[#This Row],[24 km]]+km4_splits_ranks[[#This Row],[24 - 28 ]])</f>
        <v>9.4801273148148152E-2</v>
      </c>
      <c r="AM60" s="24">
        <f>IF(km4_splits_ranks[[#This Row],[28 - 32 ]]="DNF","DNF",km4_splits_ranks[[#This Row],[28 km]]+km4_splits_ranks[[#This Row],[28 - 32 ]])</f>
        <v>0.10971342592592592</v>
      </c>
      <c r="AN60" s="24">
        <f>IF(km4_splits_ranks[[#This Row],[32 - 36 ]]="DNF","DNF",km4_splits_ranks[[#This Row],[32 km]]+km4_splits_ranks[[#This Row],[32 - 36 ]])</f>
        <v>0.12531712962962963</v>
      </c>
      <c r="AO60" s="24">
        <f>IF(km4_splits_ranks[[#This Row],[36 - 40 ]]="DNF","DNF",km4_splits_ranks[[#This Row],[36 km]]+km4_splits_ranks[[#This Row],[36 - 40 ]])</f>
        <v>0.14184502314814815</v>
      </c>
      <c r="AP60" s="29">
        <f>IF(km4_splits_ranks[[#This Row],[40 - 42 ]]="DNF","DNF",km4_splits_ranks[[#This Row],[40 km]]+km4_splits_ranks[[#This Row],[40 - 42 ]])</f>
        <v>0.14988078703703703</v>
      </c>
      <c r="AQ60" s="64">
        <f>IF(km4_splits_ranks[[#This Row],[4 km]]="DNF","DNF",RANK(km4_splits_ranks[[#This Row],[4 km]],km4_splits_ranks[4 km],1))</f>
        <v>41</v>
      </c>
      <c r="AR60" s="65">
        <f>IF(km4_splits_ranks[[#This Row],[8 km]]="DNF","DNF",RANK(km4_splits_ranks[[#This Row],[8 km]],km4_splits_ranks[8 km],1))</f>
        <v>44</v>
      </c>
      <c r="AS60" s="65">
        <f>IF(km4_splits_ranks[[#This Row],[12 km]]="DNF","DNF",RANK(km4_splits_ranks[[#This Row],[12 km]],km4_splits_ranks[12 km],1))</f>
        <v>45</v>
      </c>
      <c r="AT60" s="65">
        <f>IF(km4_splits_ranks[[#This Row],[16 km]]="DNF","DNF",RANK(km4_splits_ranks[[#This Row],[16 km]],km4_splits_ranks[16 km],1))</f>
        <v>46</v>
      </c>
      <c r="AU60" s="65">
        <f>IF(km4_splits_ranks[[#This Row],[20 km]]="DNF","DNF",RANK(km4_splits_ranks[[#This Row],[20 km]],km4_splits_ranks[20 km],1))</f>
        <v>46</v>
      </c>
      <c r="AV60" s="65">
        <f>IF(km4_splits_ranks[[#This Row],[24 km]]="DNF","DNF",RANK(km4_splits_ranks[[#This Row],[24 km]],km4_splits_ranks[24 km],1))</f>
        <v>46</v>
      </c>
      <c r="AW60" s="65">
        <f>IF(km4_splits_ranks[[#This Row],[28 km]]="DNF","DNF",RANK(km4_splits_ranks[[#This Row],[28 km]],km4_splits_ranks[28 km],1))</f>
        <v>48</v>
      </c>
      <c r="AX60" s="65">
        <f>IF(km4_splits_ranks[[#This Row],[32 km]]="DNF","DNF",RANK(km4_splits_ranks[[#This Row],[32 km]],km4_splits_ranks[32 km],1))</f>
        <v>48</v>
      </c>
      <c r="AY60" s="65">
        <f>IF(km4_splits_ranks[[#This Row],[36 km]]="DNF","DNF",RANK(km4_splits_ranks[[#This Row],[36 km]],km4_splits_ranks[36 km],1))</f>
        <v>51</v>
      </c>
      <c r="AZ60" s="65">
        <f>IF(km4_splits_ranks[[#This Row],[40 km]]="DNF","DNF",RANK(km4_splits_ranks[[#This Row],[40 km]],km4_splits_ranks[40 km],1))</f>
        <v>53</v>
      </c>
      <c r="BA60" s="65">
        <f>IF(km4_splits_ranks[[#This Row],[42 km]]="DNF","DNF",RANK(km4_splits_ranks[[#This Row],[42 km]],km4_splits_ranks[42 km],1))</f>
        <v>55</v>
      </c>
    </row>
    <row r="61" spans="2:53" x14ac:dyDescent="0.2">
      <c r="B61" s="5">
        <v>56</v>
      </c>
      <c r="C61" s="1">
        <v>112</v>
      </c>
      <c r="D61" s="1" t="s">
        <v>103</v>
      </c>
      <c r="E61" s="3">
        <v>1984</v>
      </c>
      <c r="F61" s="3" t="s">
        <v>8</v>
      </c>
      <c r="G61" s="3">
        <v>20</v>
      </c>
      <c r="H61" s="1" t="s">
        <v>104</v>
      </c>
      <c r="I61" s="7">
        <v>0.14989687500000001</v>
      </c>
      <c r="J61" s="38">
        <f>SUM(laps_times[[#This Row],[1]:[6]])</f>
        <v>1.3616782407407407E-2</v>
      </c>
      <c r="K61" s="39">
        <f>SUM(laps_times[[#This Row],[7]:[12]])</f>
        <v>1.2947337962962961E-2</v>
      </c>
      <c r="L61" s="39">
        <f>SUM(laps_times[[#This Row],[13]:[18]])</f>
        <v>1.2987268518518518E-2</v>
      </c>
      <c r="M61" s="39">
        <f>SUM(laps_times[[#This Row],[19]:[24]])</f>
        <v>1.2798958333333332E-2</v>
      </c>
      <c r="N61" s="39">
        <f>SUM(laps_times[[#This Row],[25]:[30]])</f>
        <v>1.295162037037037E-2</v>
      </c>
      <c r="O61" s="39">
        <f>SUM(laps_times[[#This Row],[31]:[36]])</f>
        <v>1.3169907407407408E-2</v>
      </c>
      <c r="P61" s="39">
        <f>SUM(laps_times[[#This Row],[37]:[42]])</f>
        <v>1.3039930555555556E-2</v>
      </c>
      <c r="Q61" s="39">
        <f>SUM(laps_times[[#This Row],[43]:[48]])</f>
        <v>1.5026041666666665E-2</v>
      </c>
      <c r="R61" s="39">
        <f>SUM(laps_times[[#This Row],[49]:[54]])</f>
        <v>1.6757638888888891E-2</v>
      </c>
      <c r="S61" s="39">
        <f>SUM(laps_times[[#This Row],[55]:[60]])</f>
        <v>1.7762962962962963E-2</v>
      </c>
      <c r="T61" s="40">
        <f>SUM(laps_times[[#This Row],[61]:[63]])</f>
        <v>8.8388888888888892E-3</v>
      </c>
      <c r="U61" s="58">
        <f>IF(km4_splits_ranks[[#This Row],[0 - 4 ]]="DNF","DNF",RANK(km4_splits_ranks[[#This Row],[0 - 4 ]],km4_splits_ranks[0 - 4 ],1))</f>
        <v>58</v>
      </c>
      <c r="V61" s="59">
        <f>IF(km4_splits_ranks[[#This Row],[4 - 8 ]]="DNF","DNF",RANK(km4_splits_ranks[[#This Row],[4 - 8 ]],km4_splits_ranks[4 - 8 ],1))</f>
        <v>50</v>
      </c>
      <c r="W61" s="59">
        <f>IF(km4_splits_ranks[[#This Row],[8 - 12 ]]="DNF","DNF",RANK(km4_splits_ranks[[#This Row],[8 - 12 ]],km4_splits_ranks[8 - 12 ],1))</f>
        <v>44</v>
      </c>
      <c r="X61" s="59">
        <f>IF(km4_splits_ranks[[#This Row],[12 - 16 ]]="DNF","DNF",RANK(km4_splits_ranks[[#This Row],[12 - 16 ]],km4_splits_ranks[12 - 16 ],1))</f>
        <v>34</v>
      </c>
      <c r="Y61" s="59">
        <f>IF(km4_splits_ranks[[#This Row],[16 -20 ]]="DNF","DNF",RANK(km4_splits_ranks[[#This Row],[16 -20 ]],km4_splits_ranks[16 -20 ],1))</f>
        <v>37</v>
      </c>
      <c r="Z61" s="59">
        <f>IF(km4_splits_ranks[[#This Row],[20 - 24 ]]="DNF","DNF",RANK(km4_splits_ranks[[#This Row],[20 - 24 ]],km4_splits_ranks[20 - 24 ],1))</f>
        <v>34</v>
      </c>
      <c r="AA61" s="59">
        <f>IF(km4_splits_ranks[[#This Row],[24 - 28 ]]="DNF","DNF",RANK(km4_splits_ranks[[#This Row],[24 - 28 ]],km4_splits_ranks[24 - 28 ],1))</f>
        <v>28</v>
      </c>
      <c r="AB61" s="59">
        <f>IF(km4_splits_ranks[[#This Row],[28 - 32 ]]="DNF","DNF",RANK(km4_splits_ranks[[#This Row],[28 - 32 ]],km4_splits_ranks[28 - 32 ],1))</f>
        <v>53</v>
      </c>
      <c r="AC61" s="59">
        <f>IF(km4_splits_ranks[[#This Row],[32 - 36 ]]="DNF","DNF",RANK(km4_splits_ranks[[#This Row],[32 - 36 ]],km4_splits_ranks[32 - 36 ],1))</f>
        <v>71</v>
      </c>
      <c r="AD61" s="59">
        <f>IF(km4_splits_ranks[[#This Row],[36 - 40 ]]="DNF","DNF",RANK(km4_splits_ranks[[#This Row],[36 - 40 ]],km4_splits_ranks[36 - 40 ],1))</f>
        <v>75</v>
      </c>
      <c r="AE61" s="60">
        <f>IF(km4_splits_ranks[[#This Row],[40 - 42 ]]="DNF","DNF",RANK(km4_splits_ranks[[#This Row],[40 - 42 ]],km4_splits_ranks[40 - 42 ],1))</f>
        <v>74</v>
      </c>
      <c r="AF61" s="28">
        <f>km4_splits_ranks[[#This Row],[0 - 4 ]]</f>
        <v>1.3616782407407407E-2</v>
      </c>
      <c r="AG61" s="24">
        <f>IF(km4_splits_ranks[[#This Row],[4 - 8 ]]="DNF","DNF",km4_splits_ranks[[#This Row],[4 km]]+km4_splits_ranks[[#This Row],[4 - 8 ]])</f>
        <v>2.656412037037037E-2</v>
      </c>
      <c r="AH61" s="24">
        <f>IF(km4_splits_ranks[[#This Row],[8 - 12 ]]="DNF","DNF",km4_splits_ranks[[#This Row],[8 km]]+km4_splits_ranks[[#This Row],[8 - 12 ]])</f>
        <v>3.9551388888888886E-2</v>
      </c>
      <c r="AI61" s="24">
        <f>IF(km4_splits_ranks[[#This Row],[12 - 16 ]]="DNF","DNF",km4_splits_ranks[[#This Row],[12 km]]+km4_splits_ranks[[#This Row],[12 - 16 ]])</f>
        <v>5.2350347222222218E-2</v>
      </c>
      <c r="AJ61" s="24">
        <f>IF(km4_splits_ranks[[#This Row],[16 -20 ]]="DNF","DNF",km4_splits_ranks[[#This Row],[16 km]]+km4_splits_ranks[[#This Row],[16 -20 ]])</f>
        <v>6.5301967592592589E-2</v>
      </c>
      <c r="AK61" s="24">
        <f>IF(km4_splits_ranks[[#This Row],[20 - 24 ]]="DNF","DNF",km4_splits_ranks[[#This Row],[20 km]]+km4_splits_ranks[[#This Row],[20 - 24 ]])</f>
        <v>7.8471874999999996E-2</v>
      </c>
      <c r="AL61" s="24">
        <f>IF(km4_splits_ranks[[#This Row],[24 - 28 ]]="DNF","DNF",km4_splits_ranks[[#This Row],[24 km]]+km4_splits_ranks[[#This Row],[24 - 28 ]])</f>
        <v>9.1511805555555548E-2</v>
      </c>
      <c r="AM61" s="24">
        <f>IF(km4_splits_ranks[[#This Row],[28 - 32 ]]="DNF","DNF",km4_splits_ranks[[#This Row],[28 km]]+km4_splits_ranks[[#This Row],[28 - 32 ]])</f>
        <v>0.10653784722222222</v>
      </c>
      <c r="AN61" s="24">
        <f>IF(km4_splits_ranks[[#This Row],[32 - 36 ]]="DNF","DNF",km4_splits_ranks[[#This Row],[32 km]]+km4_splits_ranks[[#This Row],[32 - 36 ]])</f>
        <v>0.1232954861111111</v>
      </c>
      <c r="AO61" s="24">
        <f>IF(km4_splits_ranks[[#This Row],[36 - 40 ]]="DNF","DNF",km4_splits_ranks[[#This Row],[36 km]]+km4_splits_ranks[[#This Row],[36 - 40 ]])</f>
        <v>0.14105844907407405</v>
      </c>
      <c r="AP61" s="29">
        <f>IF(km4_splits_ranks[[#This Row],[40 - 42 ]]="DNF","DNF",km4_splits_ranks[[#This Row],[40 km]]+km4_splits_ranks[[#This Row],[40 - 42 ]])</f>
        <v>0.14989733796296295</v>
      </c>
      <c r="AQ61" s="64">
        <f>IF(km4_splits_ranks[[#This Row],[4 km]]="DNF","DNF",RANK(km4_splits_ranks[[#This Row],[4 km]],km4_splits_ranks[4 km],1))</f>
        <v>58</v>
      </c>
      <c r="AR61" s="65">
        <f>IF(km4_splits_ranks[[#This Row],[8 km]]="DNF","DNF",RANK(km4_splits_ranks[[#This Row],[8 km]],km4_splits_ranks[8 km],1))</f>
        <v>52</v>
      </c>
      <c r="AS61" s="65">
        <f>IF(km4_splits_ranks[[#This Row],[12 km]]="DNF","DNF",RANK(km4_splits_ranks[[#This Row],[12 km]],km4_splits_ranks[12 km],1))</f>
        <v>49</v>
      </c>
      <c r="AT61" s="65">
        <f>IF(km4_splits_ranks[[#This Row],[16 km]]="DNF","DNF",RANK(km4_splits_ranks[[#This Row],[16 km]],km4_splits_ranks[16 km],1))</f>
        <v>45</v>
      </c>
      <c r="AU61" s="65">
        <f>IF(km4_splits_ranks[[#This Row],[20 km]]="DNF","DNF",RANK(km4_splits_ranks[[#This Row],[20 km]],km4_splits_ranks[20 km],1))</f>
        <v>44</v>
      </c>
      <c r="AV61" s="65">
        <f>IF(km4_splits_ranks[[#This Row],[24 km]]="DNF","DNF",RANK(km4_splits_ranks[[#This Row],[24 km]],km4_splits_ranks[24 km],1))</f>
        <v>42</v>
      </c>
      <c r="AW61" s="65">
        <f>IF(km4_splits_ranks[[#This Row],[28 km]]="DNF","DNF",RANK(km4_splits_ranks[[#This Row],[28 km]],km4_splits_ranks[28 km],1))</f>
        <v>38</v>
      </c>
      <c r="AX61" s="65">
        <f>IF(km4_splits_ranks[[#This Row],[32 km]]="DNF","DNF",RANK(km4_splits_ranks[[#This Row],[32 km]],km4_splits_ranks[32 km],1))</f>
        <v>39</v>
      </c>
      <c r="AY61" s="65">
        <f>IF(km4_splits_ranks[[#This Row],[36 km]]="DNF","DNF",RANK(km4_splits_ranks[[#This Row],[36 km]],km4_splits_ranks[36 km],1))</f>
        <v>44</v>
      </c>
      <c r="AZ61" s="65">
        <f>IF(km4_splits_ranks[[#This Row],[40 km]]="DNF","DNF",RANK(km4_splits_ranks[[#This Row],[40 km]],km4_splits_ranks[40 km],1))</f>
        <v>49</v>
      </c>
      <c r="BA61" s="65">
        <f>IF(km4_splits_ranks[[#This Row],[42 km]]="DNF","DNF",RANK(km4_splits_ranks[[#This Row],[42 km]],km4_splits_ranks[42 km],1))</f>
        <v>56</v>
      </c>
    </row>
    <row r="62" spans="2:53" x14ac:dyDescent="0.2">
      <c r="B62" s="5">
        <v>57</v>
      </c>
      <c r="C62" s="1">
        <v>18</v>
      </c>
      <c r="D62" s="1" t="s">
        <v>105</v>
      </c>
      <c r="E62" s="3">
        <v>1967</v>
      </c>
      <c r="F62" s="3" t="s">
        <v>1</v>
      </c>
      <c r="G62" s="3">
        <v>22</v>
      </c>
      <c r="H62" s="1" t="s">
        <v>53</v>
      </c>
      <c r="I62" s="7">
        <v>0.15045497685185186</v>
      </c>
      <c r="J62" s="38">
        <f>SUM(laps_times[[#This Row],[1]:[6]])</f>
        <v>1.3237152777777777E-2</v>
      </c>
      <c r="K62" s="39">
        <f>SUM(laps_times[[#This Row],[7]:[12]])</f>
        <v>1.2940856481481482E-2</v>
      </c>
      <c r="L62" s="39">
        <f>SUM(laps_times[[#This Row],[13]:[18]])</f>
        <v>1.312002314814815E-2</v>
      </c>
      <c r="M62" s="39">
        <f>SUM(laps_times[[#This Row],[19]:[24]])</f>
        <v>1.3401967592592592E-2</v>
      </c>
      <c r="N62" s="39">
        <f>SUM(laps_times[[#This Row],[25]:[30]])</f>
        <v>1.3889120370370371E-2</v>
      </c>
      <c r="O62" s="39">
        <f>SUM(laps_times[[#This Row],[31]:[36]])</f>
        <v>1.4141898148148148E-2</v>
      </c>
      <c r="P62" s="39">
        <f>SUM(laps_times[[#This Row],[37]:[42]])</f>
        <v>1.4189814814814815E-2</v>
      </c>
      <c r="Q62" s="39">
        <f>SUM(laps_times[[#This Row],[43]:[48]])</f>
        <v>1.5039583333333332E-2</v>
      </c>
      <c r="R62" s="39">
        <f>SUM(laps_times[[#This Row],[49]:[54]])</f>
        <v>1.5840509259259259E-2</v>
      </c>
      <c r="S62" s="39">
        <f>SUM(laps_times[[#This Row],[55]:[60]])</f>
        <v>1.6765277777777778E-2</v>
      </c>
      <c r="T62" s="40">
        <f>SUM(laps_times[[#This Row],[61]:[63]])</f>
        <v>7.8887731481481465E-3</v>
      </c>
      <c r="U62" s="58">
        <f>IF(km4_splits_ranks[[#This Row],[0 - 4 ]]="DNF","DNF",RANK(km4_splits_ranks[[#This Row],[0 - 4 ]],km4_splits_ranks[0 - 4 ],1))</f>
        <v>44</v>
      </c>
      <c r="V62" s="59">
        <f>IF(km4_splits_ranks[[#This Row],[4 - 8 ]]="DNF","DNF",RANK(km4_splits_ranks[[#This Row],[4 - 8 ]],km4_splits_ranks[4 - 8 ],1))</f>
        <v>49</v>
      </c>
      <c r="W62" s="59">
        <f>IF(km4_splits_ranks[[#This Row],[8 - 12 ]]="DNF","DNF",RANK(km4_splits_ranks[[#This Row],[8 - 12 ]],km4_splits_ranks[8 - 12 ],1))</f>
        <v>46</v>
      </c>
      <c r="X62" s="59">
        <f>IF(km4_splits_ranks[[#This Row],[12 - 16 ]]="DNF","DNF",RANK(km4_splits_ranks[[#This Row],[12 - 16 ]],km4_splits_ranks[12 - 16 ],1))</f>
        <v>51</v>
      </c>
      <c r="Y62" s="59">
        <f>IF(km4_splits_ranks[[#This Row],[16 -20 ]]="DNF","DNF",RANK(km4_splits_ranks[[#This Row],[16 -20 ]],km4_splits_ranks[16 -20 ],1))</f>
        <v>61</v>
      </c>
      <c r="Z62" s="59">
        <f>IF(km4_splits_ranks[[#This Row],[20 - 24 ]]="DNF","DNF",RANK(km4_splits_ranks[[#This Row],[20 - 24 ]],km4_splits_ranks[20 - 24 ],1))</f>
        <v>58</v>
      </c>
      <c r="AA62" s="59">
        <f>IF(km4_splits_ranks[[#This Row],[24 - 28 ]]="DNF","DNF",RANK(km4_splits_ranks[[#This Row],[24 - 28 ]],km4_splits_ranks[24 - 28 ],1))</f>
        <v>45</v>
      </c>
      <c r="AB62" s="59">
        <f>IF(km4_splits_ranks[[#This Row],[28 - 32 ]]="DNF","DNF",RANK(km4_splits_ranks[[#This Row],[28 - 32 ]],km4_splits_ranks[28 - 32 ],1))</f>
        <v>55</v>
      </c>
      <c r="AC62" s="59">
        <f>IF(km4_splits_ranks[[#This Row],[32 - 36 ]]="DNF","DNF",RANK(km4_splits_ranks[[#This Row],[32 - 36 ]],km4_splits_ranks[32 - 36 ],1))</f>
        <v>61</v>
      </c>
      <c r="AD62" s="59">
        <f>IF(km4_splits_ranks[[#This Row],[36 - 40 ]]="DNF","DNF",RANK(km4_splits_ranks[[#This Row],[36 - 40 ]],km4_splits_ranks[36 - 40 ],1))</f>
        <v>65</v>
      </c>
      <c r="AE62" s="60">
        <f>IF(km4_splits_ranks[[#This Row],[40 - 42 ]]="DNF","DNF",RANK(km4_splits_ranks[[#This Row],[40 - 42 ]],km4_splits_ranks[40 - 42 ],1))</f>
        <v>56</v>
      </c>
      <c r="AF62" s="28">
        <f>km4_splits_ranks[[#This Row],[0 - 4 ]]</f>
        <v>1.3237152777777777E-2</v>
      </c>
      <c r="AG62" s="24">
        <f>IF(km4_splits_ranks[[#This Row],[4 - 8 ]]="DNF","DNF",km4_splits_ranks[[#This Row],[4 km]]+km4_splits_ranks[[#This Row],[4 - 8 ]])</f>
        <v>2.6178009259259259E-2</v>
      </c>
      <c r="AH62" s="24">
        <f>IF(km4_splits_ranks[[#This Row],[8 - 12 ]]="DNF","DNF",km4_splits_ranks[[#This Row],[8 km]]+km4_splits_ranks[[#This Row],[8 - 12 ]])</f>
        <v>3.929803240740741E-2</v>
      </c>
      <c r="AI62" s="24">
        <f>IF(km4_splits_ranks[[#This Row],[12 - 16 ]]="DNF","DNF",km4_splits_ranks[[#This Row],[12 km]]+km4_splits_ranks[[#This Row],[12 - 16 ]])</f>
        <v>5.2700000000000004E-2</v>
      </c>
      <c r="AJ62" s="24">
        <f>IF(km4_splits_ranks[[#This Row],[16 -20 ]]="DNF","DNF",km4_splits_ranks[[#This Row],[16 km]]+km4_splits_ranks[[#This Row],[16 -20 ]])</f>
        <v>6.6589120370370375E-2</v>
      </c>
      <c r="AK62" s="24">
        <f>IF(km4_splits_ranks[[#This Row],[20 - 24 ]]="DNF","DNF",km4_splits_ranks[[#This Row],[20 km]]+km4_splits_ranks[[#This Row],[20 - 24 ]])</f>
        <v>8.0731018518518521E-2</v>
      </c>
      <c r="AL62" s="24">
        <f>IF(km4_splits_ranks[[#This Row],[24 - 28 ]]="DNF","DNF",km4_splits_ranks[[#This Row],[24 km]]+km4_splits_ranks[[#This Row],[24 - 28 ]])</f>
        <v>9.4920833333333343E-2</v>
      </c>
      <c r="AM62" s="24">
        <f>IF(km4_splits_ranks[[#This Row],[28 - 32 ]]="DNF","DNF",km4_splits_ranks[[#This Row],[28 km]]+km4_splits_ranks[[#This Row],[28 - 32 ]])</f>
        <v>0.10996041666666667</v>
      </c>
      <c r="AN62" s="24">
        <f>IF(km4_splits_ranks[[#This Row],[32 - 36 ]]="DNF","DNF",km4_splits_ranks[[#This Row],[32 km]]+km4_splits_ranks[[#This Row],[32 - 36 ]])</f>
        <v>0.12580092592592593</v>
      </c>
      <c r="AO62" s="24">
        <f>IF(km4_splits_ranks[[#This Row],[36 - 40 ]]="DNF","DNF",km4_splits_ranks[[#This Row],[36 km]]+km4_splits_ranks[[#This Row],[36 - 40 ]])</f>
        <v>0.14256620370370371</v>
      </c>
      <c r="AP62" s="29">
        <f>IF(km4_splits_ranks[[#This Row],[40 - 42 ]]="DNF","DNF",km4_splits_ranks[[#This Row],[40 km]]+km4_splits_ranks[[#This Row],[40 - 42 ]])</f>
        <v>0.15045497685185186</v>
      </c>
      <c r="AQ62" s="64">
        <f>IF(km4_splits_ranks[[#This Row],[4 km]]="DNF","DNF",RANK(km4_splits_ranks[[#This Row],[4 km]],km4_splits_ranks[4 km],1))</f>
        <v>44</v>
      </c>
      <c r="AR62" s="65">
        <f>IF(km4_splits_ranks[[#This Row],[8 km]]="DNF","DNF",RANK(km4_splits_ranks[[#This Row],[8 km]],km4_splits_ranks[8 km],1))</f>
        <v>46</v>
      </c>
      <c r="AS62" s="65">
        <f>IF(km4_splits_ranks[[#This Row],[12 km]]="DNF","DNF",RANK(km4_splits_ranks[[#This Row],[12 km]],km4_splits_ranks[12 km],1))</f>
        <v>46</v>
      </c>
      <c r="AT62" s="65">
        <f>IF(km4_splits_ranks[[#This Row],[16 km]]="DNF","DNF",RANK(km4_splits_ranks[[#This Row],[16 km]],km4_splits_ranks[16 km],1))</f>
        <v>47</v>
      </c>
      <c r="AU62" s="65">
        <f>IF(km4_splits_ranks[[#This Row],[20 km]]="DNF","DNF",RANK(km4_splits_ranks[[#This Row],[20 km]],km4_splits_ranks[20 km],1))</f>
        <v>49</v>
      </c>
      <c r="AV62" s="65">
        <f>IF(km4_splits_ranks[[#This Row],[24 km]]="DNF","DNF",RANK(km4_splits_ranks[[#This Row],[24 km]],km4_splits_ranks[24 km],1))</f>
        <v>49</v>
      </c>
      <c r="AW62" s="65">
        <f>IF(km4_splits_ranks[[#This Row],[28 km]]="DNF","DNF",RANK(km4_splits_ranks[[#This Row],[28 km]],km4_splits_ranks[28 km],1))</f>
        <v>49</v>
      </c>
      <c r="AX62" s="65">
        <f>IF(km4_splits_ranks[[#This Row],[32 km]]="DNF","DNF",RANK(km4_splits_ranks[[#This Row],[32 km]],km4_splits_ranks[32 km],1))</f>
        <v>49</v>
      </c>
      <c r="AY62" s="65">
        <f>IF(km4_splits_ranks[[#This Row],[36 km]]="DNF","DNF",RANK(km4_splits_ranks[[#This Row],[36 km]],km4_splits_ranks[36 km],1))</f>
        <v>54</v>
      </c>
      <c r="AZ62" s="65">
        <f>IF(km4_splits_ranks[[#This Row],[40 km]]="DNF","DNF",RANK(km4_splits_ranks[[#This Row],[40 km]],km4_splits_ranks[40 km],1))</f>
        <v>57</v>
      </c>
      <c r="BA62" s="65">
        <f>IF(km4_splits_ranks[[#This Row],[42 km]]="DNF","DNF",RANK(km4_splits_ranks[[#This Row],[42 km]],km4_splits_ranks[42 km],1))</f>
        <v>57</v>
      </c>
    </row>
    <row r="63" spans="2:53" x14ac:dyDescent="0.2">
      <c r="B63" s="5">
        <v>58</v>
      </c>
      <c r="C63" s="1">
        <v>114</v>
      </c>
      <c r="D63" s="1" t="s">
        <v>106</v>
      </c>
      <c r="E63" s="3">
        <v>1961</v>
      </c>
      <c r="F63" s="3" t="s">
        <v>38</v>
      </c>
      <c r="G63" s="3">
        <v>10</v>
      </c>
      <c r="I63" s="7">
        <v>0.1511824074074074</v>
      </c>
      <c r="J63" s="38">
        <f>SUM(laps_times[[#This Row],[1]:[6]])</f>
        <v>1.4064120370370371E-2</v>
      </c>
      <c r="K63" s="39">
        <f>SUM(laps_times[[#This Row],[7]:[12]])</f>
        <v>1.3541550925925926E-2</v>
      </c>
      <c r="L63" s="39">
        <f>SUM(laps_times[[#This Row],[13]:[18]])</f>
        <v>1.3692245370370372E-2</v>
      </c>
      <c r="M63" s="39">
        <f>SUM(laps_times[[#This Row],[19]:[24]])</f>
        <v>1.3711226851851849E-2</v>
      </c>
      <c r="N63" s="39">
        <f>SUM(laps_times[[#This Row],[25]:[30]])</f>
        <v>1.362800925925926E-2</v>
      </c>
      <c r="O63" s="39">
        <f>SUM(laps_times[[#This Row],[31]:[36]])</f>
        <v>1.3994907407407406E-2</v>
      </c>
      <c r="P63" s="39">
        <f>SUM(laps_times[[#This Row],[37]:[42]])</f>
        <v>1.449837962962963E-2</v>
      </c>
      <c r="Q63" s="39">
        <f>SUM(laps_times[[#This Row],[43]:[48]])</f>
        <v>1.5027662037037037E-2</v>
      </c>
      <c r="R63" s="39">
        <f>SUM(laps_times[[#This Row],[49]:[54]])</f>
        <v>1.5300578703703705E-2</v>
      </c>
      <c r="S63" s="39">
        <f>SUM(laps_times[[#This Row],[55]:[60]])</f>
        <v>1.5864814814814814E-2</v>
      </c>
      <c r="T63" s="40">
        <f>SUM(laps_times[[#This Row],[61]:[63]])</f>
        <v>7.8596064814814813E-3</v>
      </c>
      <c r="U63" s="58">
        <f>IF(km4_splits_ranks[[#This Row],[0 - 4 ]]="DNF","DNF",RANK(km4_splits_ranks[[#This Row],[0 - 4 ]],km4_splits_ranks[0 - 4 ],1))</f>
        <v>68</v>
      </c>
      <c r="V63" s="59">
        <f>IF(km4_splits_ranks[[#This Row],[4 - 8 ]]="DNF","DNF",RANK(km4_splits_ranks[[#This Row],[4 - 8 ]],km4_splits_ranks[4 - 8 ],1))</f>
        <v>66</v>
      </c>
      <c r="W63" s="59">
        <f>IF(km4_splits_ranks[[#This Row],[8 - 12 ]]="DNF","DNF",RANK(km4_splits_ranks[[#This Row],[8 - 12 ]],km4_splits_ranks[8 - 12 ],1))</f>
        <v>68</v>
      </c>
      <c r="X63" s="59">
        <f>IF(km4_splits_ranks[[#This Row],[12 - 16 ]]="DNF","DNF",RANK(km4_splits_ranks[[#This Row],[12 - 16 ]],km4_splits_ranks[12 - 16 ],1))</f>
        <v>62</v>
      </c>
      <c r="Y63" s="59">
        <f>IF(km4_splits_ranks[[#This Row],[16 -20 ]]="DNF","DNF",RANK(km4_splits_ranks[[#This Row],[16 -20 ]],km4_splits_ranks[16 -20 ],1))</f>
        <v>52</v>
      </c>
      <c r="Z63" s="59">
        <f>IF(km4_splits_ranks[[#This Row],[20 - 24 ]]="DNF","DNF",RANK(km4_splits_ranks[[#This Row],[20 - 24 ]],km4_splits_ranks[20 - 24 ],1))</f>
        <v>52</v>
      </c>
      <c r="AA63" s="59">
        <f>IF(km4_splits_ranks[[#This Row],[24 - 28 ]]="DNF","DNF",RANK(km4_splits_ranks[[#This Row],[24 - 28 ]],km4_splits_ranks[24 - 28 ],1))</f>
        <v>58</v>
      </c>
      <c r="AB63" s="59">
        <f>IF(km4_splits_ranks[[#This Row],[28 - 32 ]]="DNF","DNF",RANK(km4_splits_ranks[[#This Row],[28 - 32 ]],km4_splits_ranks[28 - 32 ],1))</f>
        <v>54</v>
      </c>
      <c r="AC63" s="59">
        <f>IF(km4_splits_ranks[[#This Row],[32 - 36 ]]="DNF","DNF",RANK(km4_splits_ranks[[#This Row],[32 - 36 ]],km4_splits_ranks[32 - 36 ],1))</f>
        <v>48</v>
      </c>
      <c r="AD63" s="59">
        <f>IF(km4_splits_ranks[[#This Row],[36 - 40 ]]="DNF","DNF",RANK(km4_splits_ranks[[#This Row],[36 - 40 ]],km4_splits_ranks[36 - 40 ],1))</f>
        <v>51</v>
      </c>
      <c r="AE63" s="60">
        <f>IF(km4_splits_ranks[[#This Row],[40 - 42 ]]="DNF","DNF",RANK(km4_splits_ranks[[#This Row],[40 - 42 ]],km4_splits_ranks[40 - 42 ],1))</f>
        <v>55</v>
      </c>
      <c r="AF63" s="28">
        <f>km4_splits_ranks[[#This Row],[0 - 4 ]]</f>
        <v>1.4064120370370371E-2</v>
      </c>
      <c r="AG63" s="24">
        <f>IF(km4_splits_ranks[[#This Row],[4 - 8 ]]="DNF","DNF",km4_splits_ranks[[#This Row],[4 km]]+km4_splits_ranks[[#This Row],[4 - 8 ]])</f>
        <v>2.7605671296296298E-2</v>
      </c>
      <c r="AH63" s="24">
        <f>IF(km4_splits_ranks[[#This Row],[8 - 12 ]]="DNF","DNF",km4_splits_ranks[[#This Row],[8 km]]+km4_splits_ranks[[#This Row],[8 - 12 ]])</f>
        <v>4.129791666666667E-2</v>
      </c>
      <c r="AI63" s="24">
        <f>IF(km4_splits_ranks[[#This Row],[12 - 16 ]]="DNF","DNF",km4_splits_ranks[[#This Row],[12 km]]+km4_splits_ranks[[#This Row],[12 - 16 ]])</f>
        <v>5.5009143518518516E-2</v>
      </c>
      <c r="AJ63" s="24">
        <f>IF(km4_splits_ranks[[#This Row],[16 -20 ]]="DNF","DNF",km4_splits_ranks[[#This Row],[16 km]]+km4_splits_ranks[[#This Row],[16 -20 ]])</f>
        <v>6.863715277777778E-2</v>
      </c>
      <c r="AK63" s="24">
        <f>IF(km4_splits_ranks[[#This Row],[20 - 24 ]]="DNF","DNF",km4_splits_ranks[[#This Row],[20 km]]+km4_splits_ranks[[#This Row],[20 - 24 ]])</f>
        <v>8.263206018518518E-2</v>
      </c>
      <c r="AL63" s="24">
        <f>IF(km4_splits_ranks[[#This Row],[24 - 28 ]]="DNF","DNF",km4_splits_ranks[[#This Row],[24 km]]+km4_splits_ranks[[#This Row],[24 - 28 ]])</f>
        <v>9.7130439814814812E-2</v>
      </c>
      <c r="AM63" s="24">
        <f>IF(km4_splits_ranks[[#This Row],[28 - 32 ]]="DNF","DNF",km4_splits_ranks[[#This Row],[28 km]]+km4_splits_ranks[[#This Row],[28 - 32 ]])</f>
        <v>0.11215810185185185</v>
      </c>
      <c r="AN63" s="24">
        <f>IF(km4_splits_ranks[[#This Row],[32 - 36 ]]="DNF","DNF",km4_splits_ranks[[#This Row],[32 km]]+km4_splits_ranks[[#This Row],[32 - 36 ]])</f>
        <v>0.12745868055555556</v>
      </c>
      <c r="AO63" s="24">
        <f>IF(km4_splits_ranks[[#This Row],[36 - 40 ]]="DNF","DNF",km4_splits_ranks[[#This Row],[36 km]]+km4_splits_ranks[[#This Row],[36 - 40 ]])</f>
        <v>0.14332349537037037</v>
      </c>
      <c r="AP63" s="29">
        <f>IF(km4_splits_ranks[[#This Row],[40 - 42 ]]="DNF","DNF",km4_splits_ranks[[#This Row],[40 km]]+km4_splits_ranks[[#This Row],[40 - 42 ]])</f>
        <v>0.15118310185185185</v>
      </c>
      <c r="AQ63" s="64">
        <f>IF(km4_splits_ranks[[#This Row],[4 km]]="DNF","DNF",RANK(km4_splits_ranks[[#This Row],[4 km]],km4_splits_ranks[4 km],1))</f>
        <v>68</v>
      </c>
      <c r="AR63" s="65">
        <f>IF(km4_splits_ranks[[#This Row],[8 km]]="DNF","DNF",RANK(km4_splits_ranks[[#This Row],[8 km]],km4_splits_ranks[8 km],1))</f>
        <v>65</v>
      </c>
      <c r="AS63" s="65">
        <f>IF(km4_splits_ranks[[#This Row],[12 km]]="DNF","DNF",RANK(km4_splits_ranks[[#This Row],[12 km]],km4_splits_ranks[12 km],1))</f>
        <v>69</v>
      </c>
      <c r="AT63" s="65">
        <f>IF(km4_splits_ranks[[#This Row],[16 km]]="DNF","DNF",RANK(km4_splits_ranks[[#This Row],[16 km]],km4_splits_ranks[16 km],1))</f>
        <v>69</v>
      </c>
      <c r="AU63" s="65">
        <f>IF(km4_splits_ranks[[#This Row],[20 km]]="DNF","DNF",RANK(km4_splits_ranks[[#This Row],[20 km]],km4_splits_ranks[20 km],1))</f>
        <v>63</v>
      </c>
      <c r="AV63" s="65">
        <f>IF(km4_splits_ranks[[#This Row],[24 km]]="DNF","DNF",RANK(km4_splits_ranks[[#This Row],[24 km]],km4_splits_ranks[24 km],1))</f>
        <v>62</v>
      </c>
      <c r="AW63" s="65">
        <f>IF(km4_splits_ranks[[#This Row],[28 km]]="DNF","DNF",RANK(km4_splits_ranks[[#This Row],[28 km]],km4_splits_ranks[28 km],1))</f>
        <v>62</v>
      </c>
      <c r="AX63" s="65">
        <f>IF(km4_splits_ranks[[#This Row],[32 km]]="DNF","DNF",RANK(km4_splits_ranks[[#This Row],[32 km]],km4_splits_ranks[32 km],1))</f>
        <v>61</v>
      </c>
      <c r="AY63" s="65">
        <f>IF(km4_splits_ranks[[#This Row],[36 km]]="DNF","DNF",RANK(km4_splits_ranks[[#This Row],[36 km]],km4_splits_ranks[36 km],1))</f>
        <v>61</v>
      </c>
      <c r="AZ63" s="65">
        <f>IF(km4_splits_ranks[[#This Row],[40 km]]="DNF","DNF",RANK(km4_splits_ranks[[#This Row],[40 km]],km4_splits_ranks[40 km],1))</f>
        <v>61</v>
      </c>
      <c r="BA63" s="65">
        <f>IF(km4_splits_ranks[[#This Row],[42 km]]="DNF","DNF",RANK(km4_splits_ranks[[#This Row],[42 km]],km4_splits_ranks[42 km],1))</f>
        <v>58</v>
      </c>
    </row>
    <row r="64" spans="2:53" x14ac:dyDescent="0.2">
      <c r="B64" s="5">
        <v>59</v>
      </c>
      <c r="C64" s="1">
        <v>96</v>
      </c>
      <c r="D64" s="1" t="s">
        <v>107</v>
      </c>
      <c r="E64" s="3">
        <v>1972</v>
      </c>
      <c r="F64" s="3" t="s">
        <v>1</v>
      </c>
      <c r="G64" s="3">
        <v>23</v>
      </c>
      <c r="H64" s="1" t="s">
        <v>108</v>
      </c>
      <c r="I64" s="7">
        <v>0.15121261574074074</v>
      </c>
      <c r="J64" s="38">
        <f>SUM(laps_times[[#This Row],[1]:[6]])</f>
        <v>1.2716435185185187E-2</v>
      </c>
      <c r="K64" s="39">
        <f>SUM(laps_times[[#This Row],[7]:[12]])</f>
        <v>1.2397569444444444E-2</v>
      </c>
      <c r="L64" s="39">
        <f>SUM(laps_times[[#This Row],[13]:[18]])</f>
        <v>1.2634837962962962E-2</v>
      </c>
      <c r="M64" s="39">
        <f>SUM(laps_times[[#This Row],[19]:[24]])</f>
        <v>1.2923263888888887E-2</v>
      </c>
      <c r="N64" s="39">
        <f>SUM(laps_times[[#This Row],[25]:[30]])</f>
        <v>1.3363541666666666E-2</v>
      </c>
      <c r="O64" s="39">
        <f>SUM(laps_times[[#This Row],[31]:[36]])</f>
        <v>1.3703240740740742E-2</v>
      </c>
      <c r="P64" s="39">
        <f>SUM(laps_times[[#This Row],[37]:[42]])</f>
        <v>1.431076388888889E-2</v>
      </c>
      <c r="Q64" s="39">
        <f>SUM(laps_times[[#This Row],[43]:[48]])</f>
        <v>1.554027777777778E-2</v>
      </c>
      <c r="R64" s="39">
        <f>SUM(laps_times[[#This Row],[49]:[54]])</f>
        <v>1.6696527777777775E-2</v>
      </c>
      <c r="S64" s="39">
        <f>SUM(laps_times[[#This Row],[55]:[60]])</f>
        <v>1.8216203703703703E-2</v>
      </c>
      <c r="T64" s="40">
        <f>SUM(laps_times[[#This Row],[61]:[63]])</f>
        <v>8.7106481481481479E-3</v>
      </c>
      <c r="U64" s="58">
        <f>IF(km4_splits_ranks[[#This Row],[0 - 4 ]]="DNF","DNF",RANK(km4_splits_ranks[[#This Row],[0 - 4 ]],km4_splits_ranks[0 - 4 ],1))</f>
        <v>31</v>
      </c>
      <c r="V64" s="59">
        <f>IF(km4_splits_ranks[[#This Row],[4 - 8 ]]="DNF","DNF",RANK(km4_splits_ranks[[#This Row],[4 - 8 ]],km4_splits_ranks[4 - 8 ],1))</f>
        <v>30</v>
      </c>
      <c r="W64" s="59">
        <f>IF(km4_splits_ranks[[#This Row],[8 - 12 ]]="DNF","DNF",RANK(km4_splits_ranks[[#This Row],[8 - 12 ]],km4_splits_ranks[8 - 12 ],1))</f>
        <v>34</v>
      </c>
      <c r="X64" s="59">
        <f>IF(km4_splits_ranks[[#This Row],[12 - 16 ]]="DNF","DNF",RANK(km4_splits_ranks[[#This Row],[12 - 16 ]],km4_splits_ranks[12 - 16 ],1))</f>
        <v>37</v>
      </c>
      <c r="Y64" s="59">
        <f>IF(km4_splits_ranks[[#This Row],[16 -20 ]]="DNF","DNF",RANK(km4_splits_ranks[[#This Row],[16 -20 ]],km4_splits_ranks[16 -20 ],1))</f>
        <v>44</v>
      </c>
      <c r="Z64" s="59">
        <f>IF(km4_splits_ranks[[#This Row],[20 - 24 ]]="DNF","DNF",RANK(km4_splits_ranks[[#This Row],[20 - 24 ]],km4_splits_ranks[20 - 24 ],1))</f>
        <v>49</v>
      </c>
      <c r="AA64" s="59">
        <f>IF(km4_splits_ranks[[#This Row],[24 - 28 ]]="DNF","DNF",RANK(km4_splits_ranks[[#This Row],[24 - 28 ]],km4_splits_ranks[24 - 28 ],1))</f>
        <v>50</v>
      </c>
      <c r="AB64" s="59">
        <f>IF(km4_splits_ranks[[#This Row],[28 - 32 ]]="DNF","DNF",RANK(km4_splits_ranks[[#This Row],[28 - 32 ]],km4_splits_ranks[28 - 32 ],1))</f>
        <v>64</v>
      </c>
      <c r="AC64" s="59">
        <f>IF(km4_splits_ranks[[#This Row],[32 - 36 ]]="DNF","DNF",RANK(km4_splits_ranks[[#This Row],[32 - 36 ]],km4_splits_ranks[32 - 36 ],1))</f>
        <v>70</v>
      </c>
      <c r="AD64" s="59">
        <f>IF(km4_splits_ranks[[#This Row],[36 - 40 ]]="DNF","DNF",RANK(km4_splits_ranks[[#This Row],[36 - 40 ]],km4_splits_ranks[36 - 40 ],1))</f>
        <v>80</v>
      </c>
      <c r="AE64" s="60">
        <f>IF(km4_splits_ranks[[#This Row],[40 - 42 ]]="DNF","DNF",RANK(km4_splits_ranks[[#This Row],[40 - 42 ]],km4_splits_ranks[40 - 42 ],1))</f>
        <v>71</v>
      </c>
      <c r="AF64" s="28">
        <f>km4_splits_ranks[[#This Row],[0 - 4 ]]</f>
        <v>1.2716435185185187E-2</v>
      </c>
      <c r="AG64" s="24">
        <f>IF(km4_splits_ranks[[#This Row],[4 - 8 ]]="DNF","DNF",km4_splits_ranks[[#This Row],[4 km]]+km4_splits_ranks[[#This Row],[4 - 8 ]])</f>
        <v>2.5114004629629628E-2</v>
      </c>
      <c r="AH64" s="24">
        <f>IF(km4_splits_ranks[[#This Row],[8 - 12 ]]="DNF","DNF",km4_splits_ranks[[#This Row],[8 km]]+km4_splits_ranks[[#This Row],[8 - 12 ]])</f>
        <v>3.7748842592592591E-2</v>
      </c>
      <c r="AI64" s="24">
        <f>IF(km4_splits_ranks[[#This Row],[12 - 16 ]]="DNF","DNF",km4_splits_ranks[[#This Row],[12 km]]+km4_splits_ranks[[#This Row],[12 - 16 ]])</f>
        <v>5.0672106481481474E-2</v>
      </c>
      <c r="AJ64" s="24">
        <f>IF(km4_splits_ranks[[#This Row],[16 -20 ]]="DNF","DNF",km4_splits_ranks[[#This Row],[16 km]]+km4_splits_ranks[[#This Row],[16 -20 ]])</f>
        <v>6.4035648148148133E-2</v>
      </c>
      <c r="AK64" s="24">
        <f>IF(km4_splits_ranks[[#This Row],[20 - 24 ]]="DNF","DNF",km4_splits_ranks[[#This Row],[20 km]]+km4_splits_ranks[[#This Row],[20 - 24 ]])</f>
        <v>7.7738888888888871E-2</v>
      </c>
      <c r="AL64" s="24">
        <f>IF(km4_splits_ranks[[#This Row],[24 - 28 ]]="DNF","DNF",km4_splits_ranks[[#This Row],[24 km]]+km4_splits_ranks[[#This Row],[24 - 28 ]])</f>
        <v>9.2049652777777768E-2</v>
      </c>
      <c r="AM64" s="24">
        <f>IF(km4_splits_ranks[[#This Row],[28 - 32 ]]="DNF","DNF",km4_splits_ranks[[#This Row],[28 km]]+km4_splits_ranks[[#This Row],[28 - 32 ]])</f>
        <v>0.10758993055555555</v>
      </c>
      <c r="AN64" s="24">
        <f>IF(km4_splits_ranks[[#This Row],[32 - 36 ]]="DNF","DNF",km4_splits_ranks[[#This Row],[32 km]]+km4_splits_ranks[[#This Row],[32 - 36 ]])</f>
        <v>0.12428645833333332</v>
      </c>
      <c r="AO64" s="24">
        <f>IF(km4_splits_ranks[[#This Row],[36 - 40 ]]="DNF","DNF",km4_splits_ranks[[#This Row],[36 km]]+km4_splits_ranks[[#This Row],[36 - 40 ]])</f>
        <v>0.14250266203703701</v>
      </c>
      <c r="AP64" s="29">
        <f>IF(km4_splits_ranks[[#This Row],[40 - 42 ]]="DNF","DNF",km4_splits_ranks[[#This Row],[40 km]]+km4_splits_ranks[[#This Row],[40 - 42 ]])</f>
        <v>0.15121331018518516</v>
      </c>
      <c r="AQ64" s="64">
        <f>IF(km4_splits_ranks[[#This Row],[4 km]]="DNF","DNF",RANK(km4_splits_ranks[[#This Row],[4 km]],km4_splits_ranks[4 km],1))</f>
        <v>31</v>
      </c>
      <c r="AR64" s="65">
        <f>IF(km4_splits_ranks[[#This Row],[8 km]]="DNF","DNF",RANK(km4_splits_ranks[[#This Row],[8 km]],km4_splits_ranks[8 km],1))</f>
        <v>28</v>
      </c>
      <c r="AS64" s="65">
        <f>IF(km4_splits_ranks[[#This Row],[12 km]]="DNF","DNF",RANK(km4_splits_ranks[[#This Row],[12 km]],km4_splits_ranks[12 km],1))</f>
        <v>31</v>
      </c>
      <c r="AT64" s="65">
        <f>IF(km4_splits_ranks[[#This Row],[16 km]]="DNF","DNF",RANK(km4_splits_ranks[[#This Row],[16 km]],km4_splits_ranks[16 km],1))</f>
        <v>33</v>
      </c>
      <c r="AU64" s="65">
        <f>IF(km4_splits_ranks[[#This Row],[20 km]]="DNF","DNF",RANK(km4_splits_ranks[[#This Row],[20 km]],km4_splits_ranks[20 km],1))</f>
        <v>35</v>
      </c>
      <c r="AV64" s="65">
        <f>IF(km4_splits_ranks[[#This Row],[24 km]]="DNF","DNF",RANK(km4_splits_ranks[[#This Row],[24 km]],km4_splits_ranks[24 km],1))</f>
        <v>40</v>
      </c>
      <c r="AW64" s="65">
        <f>IF(km4_splits_ranks[[#This Row],[28 km]]="DNF","DNF",RANK(km4_splits_ranks[[#This Row],[28 km]],km4_splits_ranks[28 km],1))</f>
        <v>41</v>
      </c>
      <c r="AX64" s="65">
        <f>IF(km4_splits_ranks[[#This Row],[32 km]]="DNF","DNF",RANK(km4_splits_ranks[[#This Row],[32 km]],km4_splits_ranks[32 km],1))</f>
        <v>44</v>
      </c>
      <c r="AY64" s="65">
        <f>IF(km4_splits_ranks[[#This Row],[36 km]]="DNF","DNF",RANK(km4_splits_ranks[[#This Row],[36 km]],km4_splits_ranks[36 km],1))</f>
        <v>46</v>
      </c>
      <c r="AZ64" s="65">
        <f>IF(km4_splits_ranks[[#This Row],[40 km]]="DNF","DNF",RANK(km4_splits_ranks[[#This Row],[40 km]],km4_splits_ranks[40 km],1))</f>
        <v>55</v>
      </c>
      <c r="BA64" s="65">
        <f>IF(km4_splits_ranks[[#This Row],[42 km]]="DNF","DNF",RANK(km4_splits_ranks[[#This Row],[42 km]],km4_splits_ranks[42 km],1))</f>
        <v>59</v>
      </c>
    </row>
    <row r="65" spans="2:53" x14ac:dyDescent="0.2">
      <c r="B65" s="5">
        <v>60</v>
      </c>
      <c r="C65" s="1">
        <v>5</v>
      </c>
      <c r="D65" s="1" t="s">
        <v>109</v>
      </c>
      <c r="E65" s="3">
        <v>1950</v>
      </c>
      <c r="F65" s="3" t="s">
        <v>64</v>
      </c>
      <c r="G65" s="3">
        <v>3</v>
      </c>
      <c r="H65" s="1" t="s">
        <v>110</v>
      </c>
      <c r="I65" s="7">
        <v>0.15130439814814814</v>
      </c>
      <c r="J65" s="38">
        <f>SUM(laps_times[[#This Row],[1]:[6]])</f>
        <v>1.3546412037037037E-2</v>
      </c>
      <c r="K65" s="39">
        <f>SUM(laps_times[[#This Row],[7]:[12]])</f>
        <v>1.2996527777777779E-2</v>
      </c>
      <c r="L65" s="39">
        <f>SUM(laps_times[[#This Row],[13]:[18]])</f>
        <v>1.3415972222222221E-2</v>
      </c>
      <c r="M65" s="39">
        <f>SUM(laps_times[[#This Row],[19]:[24]])</f>
        <v>1.3557870370370369E-2</v>
      </c>
      <c r="N65" s="39">
        <f>SUM(laps_times[[#This Row],[25]:[30]])</f>
        <v>1.3848726851851852E-2</v>
      </c>
      <c r="O65" s="39">
        <f>SUM(laps_times[[#This Row],[31]:[36]])</f>
        <v>1.4351967592592593E-2</v>
      </c>
      <c r="P65" s="39">
        <f>SUM(laps_times[[#This Row],[37]:[42]])</f>
        <v>1.448472222222222E-2</v>
      </c>
      <c r="Q65" s="39">
        <f>SUM(laps_times[[#This Row],[43]:[48]])</f>
        <v>1.5368749999999999E-2</v>
      </c>
      <c r="R65" s="39">
        <f>SUM(laps_times[[#This Row],[49]:[54]])</f>
        <v>1.5584143518518518E-2</v>
      </c>
      <c r="S65" s="39">
        <f>SUM(laps_times[[#This Row],[55]:[60]])</f>
        <v>1.6160300925925929E-2</v>
      </c>
      <c r="T65" s="40">
        <f>SUM(laps_times[[#This Row],[61]:[63]])</f>
        <v>7.9896990740740744E-3</v>
      </c>
      <c r="U65" s="58">
        <f>IF(km4_splits_ranks[[#This Row],[0 - 4 ]]="DNF","DNF",RANK(km4_splits_ranks[[#This Row],[0 - 4 ]],km4_splits_ranks[0 - 4 ],1))</f>
        <v>53</v>
      </c>
      <c r="V65" s="59">
        <f>IF(km4_splits_ranks[[#This Row],[4 - 8 ]]="DNF","DNF",RANK(km4_splits_ranks[[#This Row],[4 - 8 ]],km4_splits_ranks[4 - 8 ],1))</f>
        <v>51</v>
      </c>
      <c r="W65" s="59">
        <f>IF(km4_splits_ranks[[#This Row],[8 - 12 ]]="DNF","DNF",RANK(km4_splits_ranks[[#This Row],[8 - 12 ]],km4_splits_ranks[8 - 12 ],1))</f>
        <v>56</v>
      </c>
      <c r="X65" s="59">
        <f>IF(km4_splits_ranks[[#This Row],[12 - 16 ]]="DNF","DNF",RANK(km4_splits_ranks[[#This Row],[12 - 16 ]],km4_splits_ranks[12 - 16 ],1))</f>
        <v>55</v>
      </c>
      <c r="Y65" s="59">
        <f>IF(km4_splits_ranks[[#This Row],[16 -20 ]]="DNF","DNF",RANK(km4_splits_ranks[[#This Row],[16 -20 ]],km4_splits_ranks[16 -20 ],1))</f>
        <v>60</v>
      </c>
      <c r="Z65" s="59">
        <f>IF(km4_splits_ranks[[#This Row],[20 - 24 ]]="DNF","DNF",RANK(km4_splits_ranks[[#This Row],[20 - 24 ]],km4_splits_ranks[20 - 24 ],1))</f>
        <v>64</v>
      </c>
      <c r="AA65" s="59">
        <f>IF(km4_splits_ranks[[#This Row],[24 - 28 ]]="DNF","DNF",RANK(km4_splits_ranks[[#This Row],[24 - 28 ]],km4_splits_ranks[24 - 28 ],1))</f>
        <v>57</v>
      </c>
      <c r="AB65" s="59">
        <f>IF(km4_splits_ranks[[#This Row],[28 - 32 ]]="DNF","DNF",RANK(km4_splits_ranks[[#This Row],[28 - 32 ]],km4_splits_ranks[28 - 32 ],1))</f>
        <v>60</v>
      </c>
      <c r="AC65" s="59">
        <f>IF(km4_splits_ranks[[#This Row],[32 - 36 ]]="DNF","DNF",RANK(km4_splits_ranks[[#This Row],[32 - 36 ]],km4_splits_ranks[32 - 36 ],1))</f>
        <v>54</v>
      </c>
      <c r="AD65" s="59">
        <f>IF(km4_splits_ranks[[#This Row],[36 - 40 ]]="DNF","DNF",RANK(km4_splits_ranks[[#This Row],[36 - 40 ]],km4_splits_ranks[36 - 40 ],1))</f>
        <v>56</v>
      </c>
      <c r="AE65" s="60">
        <f>IF(km4_splits_ranks[[#This Row],[40 - 42 ]]="DNF","DNF",RANK(km4_splits_ranks[[#This Row],[40 - 42 ]],km4_splits_ranks[40 - 42 ],1))</f>
        <v>58</v>
      </c>
      <c r="AF65" s="28">
        <f>km4_splits_ranks[[#This Row],[0 - 4 ]]</f>
        <v>1.3546412037037037E-2</v>
      </c>
      <c r="AG65" s="24">
        <f>IF(km4_splits_ranks[[#This Row],[4 - 8 ]]="DNF","DNF",km4_splits_ranks[[#This Row],[4 km]]+km4_splits_ranks[[#This Row],[4 - 8 ]])</f>
        <v>2.6542939814814814E-2</v>
      </c>
      <c r="AH65" s="24">
        <f>IF(km4_splits_ranks[[#This Row],[8 - 12 ]]="DNF","DNF",km4_splits_ranks[[#This Row],[8 km]]+km4_splits_ranks[[#This Row],[8 - 12 ]])</f>
        <v>3.9958912037037039E-2</v>
      </c>
      <c r="AI65" s="24">
        <f>IF(km4_splits_ranks[[#This Row],[12 - 16 ]]="DNF","DNF",km4_splits_ranks[[#This Row],[12 km]]+km4_splits_ranks[[#This Row],[12 - 16 ]])</f>
        <v>5.3516782407407412E-2</v>
      </c>
      <c r="AJ65" s="24">
        <f>IF(km4_splits_ranks[[#This Row],[16 -20 ]]="DNF","DNF",km4_splits_ranks[[#This Row],[16 km]]+km4_splits_ranks[[#This Row],[16 -20 ]])</f>
        <v>6.7365509259259271E-2</v>
      </c>
      <c r="AK65" s="24">
        <f>IF(km4_splits_ranks[[#This Row],[20 - 24 ]]="DNF","DNF",km4_splits_ranks[[#This Row],[20 km]]+km4_splits_ranks[[#This Row],[20 - 24 ]])</f>
        <v>8.1717476851851864E-2</v>
      </c>
      <c r="AL65" s="24">
        <f>IF(km4_splits_ranks[[#This Row],[24 - 28 ]]="DNF","DNF",km4_splits_ranks[[#This Row],[24 km]]+km4_splits_ranks[[#This Row],[24 - 28 ]])</f>
        <v>9.6202199074074082E-2</v>
      </c>
      <c r="AM65" s="24">
        <f>IF(km4_splits_ranks[[#This Row],[28 - 32 ]]="DNF","DNF",km4_splits_ranks[[#This Row],[28 km]]+km4_splits_ranks[[#This Row],[28 - 32 ]])</f>
        <v>0.11157094907407408</v>
      </c>
      <c r="AN65" s="24">
        <f>IF(km4_splits_ranks[[#This Row],[32 - 36 ]]="DNF","DNF",km4_splits_ranks[[#This Row],[32 km]]+km4_splits_ranks[[#This Row],[32 - 36 ]])</f>
        <v>0.12715509259259261</v>
      </c>
      <c r="AO65" s="24">
        <f>IF(km4_splits_ranks[[#This Row],[36 - 40 ]]="DNF","DNF",km4_splits_ranks[[#This Row],[36 km]]+km4_splits_ranks[[#This Row],[36 - 40 ]])</f>
        <v>0.14331539351851855</v>
      </c>
      <c r="AP65" s="29">
        <f>IF(km4_splits_ranks[[#This Row],[40 - 42 ]]="DNF","DNF",km4_splits_ranks[[#This Row],[40 km]]+km4_splits_ranks[[#This Row],[40 - 42 ]])</f>
        <v>0.15130509259259262</v>
      </c>
      <c r="AQ65" s="64">
        <f>IF(km4_splits_ranks[[#This Row],[4 km]]="DNF","DNF",RANK(km4_splits_ranks[[#This Row],[4 km]],km4_splits_ranks[4 km],1))</f>
        <v>53</v>
      </c>
      <c r="AR65" s="65">
        <f>IF(km4_splits_ranks[[#This Row],[8 km]]="DNF","DNF",RANK(km4_splits_ranks[[#This Row],[8 km]],km4_splits_ranks[8 km],1))</f>
        <v>51</v>
      </c>
      <c r="AS65" s="65">
        <f>IF(km4_splits_ranks[[#This Row],[12 km]]="DNF","DNF",RANK(km4_splits_ranks[[#This Row],[12 km]],km4_splits_ranks[12 km],1))</f>
        <v>53</v>
      </c>
      <c r="AT65" s="65">
        <f>IF(km4_splits_ranks[[#This Row],[16 km]]="DNF","DNF",RANK(km4_splits_ranks[[#This Row],[16 km]],km4_splits_ranks[16 km],1))</f>
        <v>52</v>
      </c>
      <c r="AU65" s="65">
        <f>IF(km4_splits_ranks[[#This Row],[20 km]]="DNF","DNF",RANK(km4_splits_ranks[[#This Row],[20 km]],km4_splits_ranks[20 km],1))</f>
        <v>53</v>
      </c>
      <c r="AV65" s="65">
        <f>IF(km4_splits_ranks[[#This Row],[24 km]]="DNF","DNF",RANK(km4_splits_ranks[[#This Row],[24 km]],km4_splits_ranks[24 km],1))</f>
        <v>57</v>
      </c>
      <c r="AW65" s="65">
        <f>IF(km4_splits_ranks[[#This Row],[28 km]]="DNF","DNF",RANK(km4_splits_ranks[[#This Row],[28 km]],km4_splits_ranks[28 km],1))</f>
        <v>55</v>
      </c>
      <c r="AX65" s="65">
        <f>IF(km4_splits_ranks[[#This Row],[32 km]]="DNF","DNF",RANK(km4_splits_ranks[[#This Row],[32 km]],km4_splits_ranks[32 km],1))</f>
        <v>58</v>
      </c>
      <c r="AY65" s="65">
        <f>IF(km4_splits_ranks[[#This Row],[36 km]]="DNF","DNF",RANK(km4_splits_ranks[[#This Row],[36 km]],km4_splits_ranks[36 km],1))</f>
        <v>60</v>
      </c>
      <c r="AZ65" s="65">
        <f>IF(km4_splits_ranks[[#This Row],[40 km]]="DNF","DNF",RANK(km4_splits_ranks[[#This Row],[40 km]],km4_splits_ranks[40 km],1))</f>
        <v>60</v>
      </c>
      <c r="BA65" s="65">
        <f>IF(km4_splits_ranks[[#This Row],[42 km]]="DNF","DNF",RANK(km4_splits_ranks[[#This Row],[42 km]],km4_splits_ranks[42 km],1))</f>
        <v>60</v>
      </c>
    </row>
    <row r="66" spans="2:53" x14ac:dyDescent="0.2">
      <c r="B66" s="5">
        <v>61</v>
      </c>
      <c r="C66" s="1">
        <v>36</v>
      </c>
      <c r="D66" s="1" t="s">
        <v>111</v>
      </c>
      <c r="E66" s="3">
        <v>1975</v>
      </c>
      <c r="F66" s="3" t="s">
        <v>8</v>
      </c>
      <c r="G66" s="3">
        <v>21</v>
      </c>
      <c r="H66" s="1" t="s">
        <v>112</v>
      </c>
      <c r="I66" s="7">
        <v>0.15191273148148149</v>
      </c>
      <c r="J66" s="38">
        <f>SUM(laps_times[[#This Row],[1]:[6]])</f>
        <v>1.2802662037037039E-2</v>
      </c>
      <c r="K66" s="39">
        <f>SUM(laps_times[[#This Row],[7]:[12]])</f>
        <v>1.2580555555555555E-2</v>
      </c>
      <c r="L66" s="39">
        <f>SUM(laps_times[[#This Row],[13]:[18]])</f>
        <v>1.2692013888888888E-2</v>
      </c>
      <c r="M66" s="39">
        <f>SUM(laps_times[[#This Row],[19]:[24]])</f>
        <v>1.2587037037037035E-2</v>
      </c>
      <c r="N66" s="39">
        <f>SUM(laps_times[[#This Row],[25]:[30]])</f>
        <v>1.3019097222222222E-2</v>
      </c>
      <c r="O66" s="39">
        <f>SUM(laps_times[[#This Row],[31]:[36]])</f>
        <v>1.3163425925925926E-2</v>
      </c>
      <c r="P66" s="39">
        <f>SUM(laps_times[[#This Row],[37]:[42]])</f>
        <v>1.335138888888889E-2</v>
      </c>
      <c r="Q66" s="39">
        <f>SUM(laps_times[[#This Row],[43]:[48]])</f>
        <v>1.5642245370370369E-2</v>
      </c>
      <c r="R66" s="39">
        <f>SUM(laps_times[[#This Row],[49]:[54]])</f>
        <v>1.8647222222222221E-2</v>
      </c>
      <c r="S66" s="39">
        <f>SUM(laps_times[[#This Row],[55]:[60]])</f>
        <v>1.8256250000000002E-2</v>
      </c>
      <c r="T66" s="40">
        <f>SUM(laps_times[[#This Row],[61]:[63]])</f>
        <v>9.1714120370370369E-3</v>
      </c>
      <c r="U66" s="58">
        <f>IF(km4_splits_ranks[[#This Row],[0 - 4 ]]="DNF","DNF",RANK(km4_splits_ranks[[#This Row],[0 - 4 ]],km4_splits_ranks[0 - 4 ],1))</f>
        <v>37</v>
      </c>
      <c r="V66" s="59">
        <f>IF(km4_splits_ranks[[#This Row],[4 - 8 ]]="DNF","DNF",RANK(km4_splits_ranks[[#This Row],[4 - 8 ]],km4_splits_ranks[4 - 8 ],1))</f>
        <v>37</v>
      </c>
      <c r="W66" s="59">
        <f>IF(km4_splits_ranks[[#This Row],[8 - 12 ]]="DNF","DNF",RANK(km4_splits_ranks[[#This Row],[8 - 12 ]],km4_splits_ranks[8 - 12 ],1))</f>
        <v>39</v>
      </c>
      <c r="X66" s="59">
        <f>IF(km4_splits_ranks[[#This Row],[12 - 16 ]]="DNF","DNF",RANK(km4_splits_ranks[[#This Row],[12 - 16 ]],km4_splits_ranks[12 - 16 ],1))</f>
        <v>30</v>
      </c>
      <c r="Y66" s="59">
        <f>IF(km4_splits_ranks[[#This Row],[16 -20 ]]="DNF","DNF",RANK(km4_splits_ranks[[#This Row],[16 -20 ]],km4_splits_ranks[16 -20 ],1))</f>
        <v>38</v>
      </c>
      <c r="Z66" s="59">
        <f>IF(km4_splits_ranks[[#This Row],[20 - 24 ]]="DNF","DNF",RANK(km4_splits_ranks[[#This Row],[20 - 24 ]],km4_splits_ranks[20 - 24 ],1))</f>
        <v>33</v>
      </c>
      <c r="AA66" s="59">
        <f>IF(km4_splits_ranks[[#This Row],[24 - 28 ]]="DNF","DNF",RANK(km4_splits_ranks[[#This Row],[24 - 28 ]],km4_splits_ranks[24 - 28 ],1))</f>
        <v>34</v>
      </c>
      <c r="AB66" s="59">
        <f>IF(km4_splits_ranks[[#This Row],[28 - 32 ]]="DNF","DNF",RANK(km4_splits_ranks[[#This Row],[28 - 32 ]],km4_splits_ranks[28 - 32 ],1))</f>
        <v>65</v>
      </c>
      <c r="AC66" s="59">
        <f>IF(km4_splits_ranks[[#This Row],[32 - 36 ]]="DNF","DNF",RANK(km4_splits_ranks[[#This Row],[32 - 36 ]],km4_splits_ranks[32 - 36 ],1))</f>
        <v>83</v>
      </c>
      <c r="AD66" s="59">
        <f>IF(km4_splits_ranks[[#This Row],[36 - 40 ]]="DNF","DNF",RANK(km4_splits_ranks[[#This Row],[36 - 40 ]],km4_splits_ranks[36 - 40 ],1))</f>
        <v>81</v>
      </c>
      <c r="AE66" s="60">
        <f>IF(km4_splits_ranks[[#This Row],[40 - 42 ]]="DNF","DNF",RANK(km4_splits_ranks[[#This Row],[40 - 42 ]],km4_splits_ranks[40 - 42 ],1))</f>
        <v>84</v>
      </c>
      <c r="AF66" s="28">
        <f>km4_splits_ranks[[#This Row],[0 - 4 ]]</f>
        <v>1.2802662037037039E-2</v>
      </c>
      <c r="AG66" s="24">
        <f>IF(km4_splits_ranks[[#This Row],[4 - 8 ]]="DNF","DNF",km4_splits_ranks[[#This Row],[4 km]]+km4_splits_ranks[[#This Row],[4 - 8 ]])</f>
        <v>2.5383217592592593E-2</v>
      </c>
      <c r="AH66" s="24">
        <f>IF(km4_splits_ranks[[#This Row],[8 - 12 ]]="DNF","DNF",km4_splits_ranks[[#This Row],[8 km]]+km4_splits_ranks[[#This Row],[8 - 12 ]])</f>
        <v>3.8075231481481481E-2</v>
      </c>
      <c r="AI66" s="24">
        <f>IF(km4_splits_ranks[[#This Row],[12 - 16 ]]="DNF","DNF",km4_splits_ranks[[#This Row],[12 km]]+km4_splits_ranks[[#This Row],[12 - 16 ]])</f>
        <v>5.0662268518518516E-2</v>
      </c>
      <c r="AJ66" s="24">
        <f>IF(km4_splits_ranks[[#This Row],[16 -20 ]]="DNF","DNF",km4_splits_ranks[[#This Row],[16 km]]+km4_splits_ranks[[#This Row],[16 -20 ]])</f>
        <v>6.3681365740740736E-2</v>
      </c>
      <c r="AK66" s="24">
        <f>IF(km4_splits_ranks[[#This Row],[20 - 24 ]]="DNF","DNF",km4_splits_ranks[[#This Row],[20 km]]+km4_splits_ranks[[#This Row],[20 - 24 ]])</f>
        <v>7.6844791666666662E-2</v>
      </c>
      <c r="AL66" s="24">
        <f>IF(km4_splits_ranks[[#This Row],[24 - 28 ]]="DNF","DNF",km4_splits_ranks[[#This Row],[24 km]]+km4_splits_ranks[[#This Row],[24 - 28 ]])</f>
        <v>9.0196180555555547E-2</v>
      </c>
      <c r="AM66" s="24">
        <f>IF(km4_splits_ranks[[#This Row],[28 - 32 ]]="DNF","DNF",km4_splits_ranks[[#This Row],[28 km]]+km4_splits_ranks[[#This Row],[28 - 32 ]])</f>
        <v>0.10583842592592592</v>
      </c>
      <c r="AN66" s="24">
        <f>IF(km4_splits_ranks[[#This Row],[32 - 36 ]]="DNF","DNF",km4_splits_ranks[[#This Row],[32 km]]+km4_splits_ranks[[#This Row],[32 - 36 ]])</f>
        <v>0.12448564814814814</v>
      </c>
      <c r="AO66" s="24">
        <f>IF(km4_splits_ranks[[#This Row],[36 - 40 ]]="DNF","DNF",km4_splits_ranks[[#This Row],[36 km]]+km4_splits_ranks[[#This Row],[36 - 40 ]])</f>
        <v>0.14274189814814814</v>
      </c>
      <c r="AP66" s="29">
        <f>IF(km4_splits_ranks[[#This Row],[40 - 42 ]]="DNF","DNF",km4_splits_ranks[[#This Row],[40 km]]+km4_splits_ranks[[#This Row],[40 - 42 ]])</f>
        <v>0.15191331018518517</v>
      </c>
      <c r="AQ66" s="64">
        <f>IF(km4_splits_ranks[[#This Row],[4 km]]="DNF","DNF",RANK(km4_splits_ranks[[#This Row],[4 km]],km4_splits_ranks[4 km],1))</f>
        <v>37</v>
      </c>
      <c r="AR66" s="65">
        <f>IF(km4_splits_ranks[[#This Row],[8 km]]="DNF","DNF",RANK(km4_splits_ranks[[#This Row],[8 km]],km4_splits_ranks[8 km],1))</f>
        <v>36</v>
      </c>
      <c r="AS66" s="65">
        <f>IF(km4_splits_ranks[[#This Row],[12 km]]="DNF","DNF",RANK(km4_splits_ranks[[#This Row],[12 km]],km4_splits_ranks[12 km],1))</f>
        <v>38</v>
      </c>
      <c r="AT66" s="65">
        <f>IF(km4_splits_ranks[[#This Row],[16 km]]="DNF","DNF",RANK(km4_splits_ranks[[#This Row],[16 km]],km4_splits_ranks[16 km],1))</f>
        <v>32</v>
      </c>
      <c r="AU66" s="65">
        <f>IF(km4_splits_ranks[[#This Row],[20 km]]="DNF","DNF",RANK(km4_splits_ranks[[#This Row],[20 km]],km4_splits_ranks[20 km],1))</f>
        <v>32</v>
      </c>
      <c r="AV66" s="65">
        <f>IF(km4_splits_ranks[[#This Row],[24 km]]="DNF","DNF",RANK(km4_splits_ranks[[#This Row],[24 km]],km4_splits_ranks[24 km],1))</f>
        <v>33</v>
      </c>
      <c r="AW66" s="65">
        <f>IF(km4_splits_ranks[[#This Row],[28 km]]="DNF","DNF",RANK(km4_splits_ranks[[#This Row],[28 km]],km4_splits_ranks[28 km],1))</f>
        <v>32</v>
      </c>
      <c r="AX66" s="65">
        <f>IF(km4_splits_ranks[[#This Row],[32 km]]="DNF","DNF",RANK(km4_splits_ranks[[#This Row],[32 km]],km4_splits_ranks[32 km],1))</f>
        <v>35</v>
      </c>
      <c r="AY66" s="65">
        <f>IF(km4_splits_ranks[[#This Row],[36 km]]="DNF","DNF",RANK(km4_splits_ranks[[#This Row],[36 km]],km4_splits_ranks[36 km],1))</f>
        <v>47</v>
      </c>
      <c r="AZ66" s="65">
        <f>IF(km4_splits_ranks[[#This Row],[40 km]]="DNF","DNF",RANK(km4_splits_ranks[[#This Row],[40 km]],km4_splits_ranks[40 km],1))</f>
        <v>59</v>
      </c>
      <c r="BA66" s="65">
        <f>IF(km4_splits_ranks[[#This Row],[42 km]]="DNF","DNF",RANK(km4_splits_ranks[[#This Row],[42 km]],km4_splits_ranks[42 km],1))</f>
        <v>61</v>
      </c>
    </row>
    <row r="67" spans="2:53" x14ac:dyDescent="0.2">
      <c r="B67" s="5">
        <v>62</v>
      </c>
      <c r="C67" s="1">
        <v>40</v>
      </c>
      <c r="D67" s="1" t="s">
        <v>113</v>
      </c>
      <c r="E67" s="3">
        <v>1982</v>
      </c>
      <c r="F67" s="3" t="s">
        <v>22</v>
      </c>
      <c r="G67" s="3">
        <v>3</v>
      </c>
      <c r="H67" s="1" t="s">
        <v>47</v>
      </c>
      <c r="I67" s="7">
        <v>0.15199965277777777</v>
      </c>
      <c r="J67" s="38">
        <f>SUM(laps_times[[#This Row],[1]:[6]])</f>
        <v>1.3553009259259259E-2</v>
      </c>
      <c r="K67" s="39">
        <f>SUM(laps_times[[#This Row],[7]:[12]])</f>
        <v>1.2630555555555556E-2</v>
      </c>
      <c r="L67" s="39">
        <f>SUM(laps_times[[#This Row],[13]:[18]])</f>
        <v>1.3724652777777777E-2</v>
      </c>
      <c r="M67" s="39">
        <f>SUM(laps_times[[#This Row],[19]:[24]])</f>
        <v>1.4089236111111111E-2</v>
      </c>
      <c r="N67" s="39">
        <f>SUM(laps_times[[#This Row],[25]:[30]])</f>
        <v>1.4515972222222222E-2</v>
      </c>
      <c r="O67" s="39">
        <f>SUM(laps_times[[#This Row],[31]:[36]])</f>
        <v>1.5352314814814815E-2</v>
      </c>
      <c r="P67" s="39">
        <f>SUM(laps_times[[#This Row],[37]:[42]])</f>
        <v>1.5554513888888889E-2</v>
      </c>
      <c r="Q67" s="39">
        <f>SUM(laps_times[[#This Row],[43]:[48]])</f>
        <v>1.5735416666666665E-2</v>
      </c>
      <c r="R67" s="39">
        <f>SUM(laps_times[[#This Row],[49]:[54]])</f>
        <v>1.5565625E-2</v>
      </c>
      <c r="S67" s="39">
        <f>SUM(laps_times[[#This Row],[55]:[60]])</f>
        <v>1.462962962962963E-2</v>
      </c>
      <c r="T67" s="40">
        <f>SUM(laps_times[[#This Row],[61]:[63]])</f>
        <v>6.6491898148148144E-3</v>
      </c>
      <c r="U67" s="58">
        <f>IF(km4_splits_ranks[[#This Row],[0 - 4 ]]="DNF","DNF",RANK(km4_splits_ranks[[#This Row],[0 - 4 ]],km4_splits_ranks[0 - 4 ],1))</f>
        <v>54</v>
      </c>
      <c r="V67" s="59">
        <f>IF(km4_splits_ranks[[#This Row],[4 - 8 ]]="DNF","DNF",RANK(km4_splits_ranks[[#This Row],[4 - 8 ]],km4_splits_ranks[4 - 8 ],1))</f>
        <v>39</v>
      </c>
      <c r="W67" s="59">
        <f>IF(km4_splits_ranks[[#This Row],[8 - 12 ]]="DNF","DNF",RANK(km4_splits_ranks[[#This Row],[8 - 12 ]],km4_splits_ranks[8 - 12 ],1))</f>
        <v>70</v>
      </c>
      <c r="X67" s="59">
        <f>IF(km4_splits_ranks[[#This Row],[12 - 16 ]]="DNF","DNF",RANK(km4_splits_ranks[[#This Row],[12 - 16 ]],km4_splits_ranks[12 - 16 ],1))</f>
        <v>72</v>
      </c>
      <c r="Y67" s="59">
        <f>IF(km4_splits_ranks[[#This Row],[16 -20 ]]="DNF","DNF",RANK(km4_splits_ranks[[#This Row],[16 -20 ]],km4_splits_ranks[16 -20 ],1))</f>
        <v>72</v>
      </c>
      <c r="Z67" s="59">
        <f>IF(km4_splits_ranks[[#This Row],[20 - 24 ]]="DNF","DNF",RANK(km4_splits_ranks[[#This Row],[20 - 24 ]],km4_splits_ranks[20 - 24 ],1))</f>
        <v>74</v>
      </c>
      <c r="AA67" s="59">
        <f>IF(km4_splits_ranks[[#This Row],[24 - 28 ]]="DNF","DNF",RANK(km4_splits_ranks[[#This Row],[24 - 28 ]],km4_splits_ranks[24 - 28 ],1))</f>
        <v>70</v>
      </c>
      <c r="AB67" s="59">
        <f>IF(km4_splits_ranks[[#This Row],[28 - 32 ]]="DNF","DNF",RANK(km4_splits_ranks[[#This Row],[28 - 32 ]],km4_splits_ranks[28 - 32 ],1))</f>
        <v>68</v>
      </c>
      <c r="AC67" s="59">
        <f>IF(km4_splits_ranks[[#This Row],[32 - 36 ]]="DNF","DNF",RANK(km4_splits_ranks[[#This Row],[32 - 36 ]],km4_splits_ranks[32 - 36 ],1))</f>
        <v>53</v>
      </c>
      <c r="AD67" s="59">
        <f>IF(km4_splits_ranks[[#This Row],[36 - 40 ]]="DNF","DNF",RANK(km4_splits_ranks[[#This Row],[36 - 40 ]],km4_splits_ranks[36 - 40 ],1))</f>
        <v>35</v>
      </c>
      <c r="AE67" s="60">
        <f>IF(km4_splits_ranks[[#This Row],[40 - 42 ]]="DNF","DNF",RANK(km4_splits_ranks[[#This Row],[40 - 42 ]],km4_splits_ranks[40 - 42 ],1))</f>
        <v>23</v>
      </c>
      <c r="AF67" s="28">
        <f>km4_splits_ranks[[#This Row],[0 - 4 ]]</f>
        <v>1.3553009259259259E-2</v>
      </c>
      <c r="AG67" s="24">
        <f>IF(km4_splits_ranks[[#This Row],[4 - 8 ]]="DNF","DNF",km4_splits_ranks[[#This Row],[4 km]]+km4_splits_ranks[[#This Row],[4 - 8 ]])</f>
        <v>2.6183564814814816E-2</v>
      </c>
      <c r="AH67" s="24">
        <f>IF(km4_splits_ranks[[#This Row],[8 - 12 ]]="DNF","DNF",km4_splits_ranks[[#This Row],[8 km]]+km4_splits_ranks[[#This Row],[8 - 12 ]])</f>
        <v>3.9908217592592596E-2</v>
      </c>
      <c r="AI67" s="24">
        <f>IF(km4_splits_ranks[[#This Row],[12 - 16 ]]="DNF","DNF",km4_splits_ranks[[#This Row],[12 km]]+km4_splits_ranks[[#This Row],[12 - 16 ]])</f>
        <v>5.3997453703703707E-2</v>
      </c>
      <c r="AJ67" s="24">
        <f>IF(km4_splits_ranks[[#This Row],[16 -20 ]]="DNF","DNF",km4_splits_ranks[[#This Row],[16 km]]+km4_splits_ranks[[#This Row],[16 -20 ]])</f>
        <v>6.8513425925925936E-2</v>
      </c>
      <c r="AK67" s="24">
        <f>IF(km4_splits_ranks[[#This Row],[20 - 24 ]]="DNF","DNF",km4_splits_ranks[[#This Row],[20 km]]+km4_splits_ranks[[#This Row],[20 - 24 ]])</f>
        <v>8.3865740740740755E-2</v>
      </c>
      <c r="AL67" s="24">
        <f>IF(km4_splits_ranks[[#This Row],[24 - 28 ]]="DNF","DNF",km4_splits_ranks[[#This Row],[24 km]]+km4_splits_ranks[[#This Row],[24 - 28 ]])</f>
        <v>9.942025462962964E-2</v>
      </c>
      <c r="AM67" s="24">
        <f>IF(km4_splits_ranks[[#This Row],[28 - 32 ]]="DNF","DNF",km4_splits_ranks[[#This Row],[28 km]]+km4_splits_ranks[[#This Row],[28 - 32 ]])</f>
        <v>0.11515567129629631</v>
      </c>
      <c r="AN67" s="24">
        <f>IF(km4_splits_ranks[[#This Row],[32 - 36 ]]="DNF","DNF",km4_splits_ranks[[#This Row],[32 km]]+km4_splits_ranks[[#This Row],[32 - 36 ]])</f>
        <v>0.13072129629629631</v>
      </c>
      <c r="AO67" s="24">
        <f>IF(km4_splits_ranks[[#This Row],[36 - 40 ]]="DNF","DNF",km4_splits_ranks[[#This Row],[36 km]]+km4_splits_ranks[[#This Row],[36 - 40 ]])</f>
        <v>0.14535092592592594</v>
      </c>
      <c r="AP67" s="29">
        <f>IF(km4_splits_ranks[[#This Row],[40 - 42 ]]="DNF","DNF",km4_splits_ranks[[#This Row],[40 km]]+km4_splits_ranks[[#This Row],[40 - 42 ]])</f>
        <v>0.15200011574074077</v>
      </c>
      <c r="AQ67" s="64">
        <f>IF(km4_splits_ranks[[#This Row],[4 km]]="DNF","DNF",RANK(km4_splits_ranks[[#This Row],[4 km]],km4_splits_ranks[4 km],1))</f>
        <v>54</v>
      </c>
      <c r="AR67" s="65">
        <f>IF(km4_splits_ranks[[#This Row],[8 km]]="DNF","DNF",RANK(km4_splits_ranks[[#This Row],[8 km]],km4_splits_ranks[8 km],1))</f>
        <v>47</v>
      </c>
      <c r="AS67" s="65">
        <f>IF(km4_splits_ranks[[#This Row],[12 km]]="DNF","DNF",RANK(km4_splits_ranks[[#This Row],[12 km]],km4_splits_ranks[12 km],1))</f>
        <v>52</v>
      </c>
      <c r="AT67" s="65">
        <f>IF(km4_splits_ranks[[#This Row],[16 km]]="DNF","DNF",RANK(km4_splits_ranks[[#This Row],[16 km]],km4_splits_ranks[16 km],1))</f>
        <v>56</v>
      </c>
      <c r="AU67" s="65">
        <f>IF(km4_splits_ranks[[#This Row],[20 km]]="DNF","DNF",RANK(km4_splits_ranks[[#This Row],[20 km]],km4_splits_ranks[20 km],1))</f>
        <v>60</v>
      </c>
      <c r="AV67" s="65">
        <f>IF(km4_splits_ranks[[#This Row],[24 km]]="DNF","DNF",RANK(km4_splits_ranks[[#This Row],[24 km]],km4_splits_ranks[24 km],1))</f>
        <v>69</v>
      </c>
      <c r="AW67" s="65">
        <f>IF(km4_splits_ranks[[#This Row],[28 km]]="DNF","DNF",RANK(km4_splits_ranks[[#This Row],[28 km]],km4_splits_ranks[28 km],1))</f>
        <v>68</v>
      </c>
      <c r="AX67" s="65">
        <f>IF(km4_splits_ranks[[#This Row],[32 km]]="DNF","DNF",RANK(km4_splits_ranks[[#This Row],[32 km]],km4_splits_ranks[32 km],1))</f>
        <v>69</v>
      </c>
      <c r="AY67" s="65">
        <f>IF(km4_splits_ranks[[#This Row],[36 km]]="DNF","DNF",RANK(km4_splits_ranks[[#This Row],[36 km]],km4_splits_ranks[36 km],1))</f>
        <v>66</v>
      </c>
      <c r="AZ67" s="65">
        <f>IF(km4_splits_ranks[[#This Row],[40 km]]="DNF","DNF",RANK(km4_splits_ranks[[#This Row],[40 km]],km4_splits_ranks[40 km],1))</f>
        <v>63</v>
      </c>
      <c r="BA67" s="65">
        <f>IF(km4_splits_ranks[[#This Row],[42 km]]="DNF","DNF",RANK(km4_splits_ranks[[#This Row],[42 km]],km4_splits_ranks[42 km],1))</f>
        <v>62</v>
      </c>
    </row>
    <row r="68" spans="2:53" x14ac:dyDescent="0.2">
      <c r="B68" s="5">
        <v>63</v>
      </c>
      <c r="C68" s="1">
        <v>38</v>
      </c>
      <c r="D68" s="1" t="s">
        <v>114</v>
      </c>
      <c r="E68" s="3">
        <v>1980</v>
      </c>
      <c r="F68" s="3" t="s">
        <v>8</v>
      </c>
      <c r="G68" s="3">
        <v>22</v>
      </c>
      <c r="H68" s="1" t="s">
        <v>115</v>
      </c>
      <c r="I68" s="7">
        <v>0.15449537037037037</v>
      </c>
      <c r="J68" s="38">
        <f>SUM(laps_times[[#This Row],[1]:[6]])</f>
        <v>1.4342824074074074E-2</v>
      </c>
      <c r="K68" s="39">
        <f>SUM(laps_times[[#This Row],[7]:[12]])</f>
        <v>1.2914814814814815E-2</v>
      </c>
      <c r="L68" s="39">
        <f>SUM(laps_times[[#This Row],[13]:[18]])</f>
        <v>1.3441550925925928E-2</v>
      </c>
      <c r="M68" s="39">
        <f>SUM(laps_times[[#This Row],[19]:[24]])</f>
        <v>1.4005092592592592E-2</v>
      </c>
      <c r="N68" s="39">
        <f>SUM(laps_times[[#This Row],[25]:[30]])</f>
        <v>1.4053703703703704E-2</v>
      </c>
      <c r="O68" s="39">
        <f>SUM(laps_times[[#This Row],[31]:[36]])</f>
        <v>1.4059722222222222E-2</v>
      </c>
      <c r="P68" s="39">
        <f>SUM(laps_times[[#This Row],[37]:[42]])</f>
        <v>1.4280902777777778E-2</v>
      </c>
      <c r="Q68" s="39">
        <f>SUM(laps_times[[#This Row],[43]:[48]])</f>
        <v>1.4933101851851852E-2</v>
      </c>
      <c r="R68" s="39">
        <f>SUM(laps_times[[#This Row],[49]:[54]])</f>
        <v>1.5545717592592592E-2</v>
      </c>
      <c r="S68" s="39">
        <f>SUM(laps_times[[#This Row],[55]:[60]])</f>
        <v>1.7661921296296297E-2</v>
      </c>
      <c r="T68" s="40">
        <f>SUM(laps_times[[#This Row],[61]:[63]])</f>
        <v>9.2562500000000006E-3</v>
      </c>
      <c r="U68" s="58">
        <f>IF(km4_splits_ranks[[#This Row],[0 - 4 ]]="DNF","DNF",RANK(km4_splits_ranks[[#This Row],[0 - 4 ]],km4_splits_ranks[0 - 4 ],1))</f>
        <v>73</v>
      </c>
      <c r="V68" s="59">
        <f>IF(km4_splits_ranks[[#This Row],[4 - 8 ]]="DNF","DNF",RANK(km4_splits_ranks[[#This Row],[4 - 8 ]],km4_splits_ranks[4 - 8 ],1))</f>
        <v>48</v>
      </c>
      <c r="W68" s="59">
        <f>IF(km4_splits_ranks[[#This Row],[8 - 12 ]]="DNF","DNF",RANK(km4_splits_ranks[[#This Row],[8 - 12 ]],km4_splits_ranks[8 - 12 ],1))</f>
        <v>58</v>
      </c>
      <c r="X68" s="59">
        <f>IF(km4_splits_ranks[[#This Row],[12 - 16 ]]="DNF","DNF",RANK(km4_splits_ranks[[#This Row],[12 - 16 ]],km4_splits_ranks[12 - 16 ],1))</f>
        <v>68</v>
      </c>
      <c r="Y68" s="59">
        <f>IF(km4_splits_ranks[[#This Row],[16 -20 ]]="DNF","DNF",RANK(km4_splits_ranks[[#This Row],[16 -20 ]],km4_splits_ranks[16 -20 ],1))</f>
        <v>67</v>
      </c>
      <c r="Z68" s="59">
        <f>IF(km4_splits_ranks[[#This Row],[20 - 24 ]]="DNF","DNF",RANK(km4_splits_ranks[[#This Row],[20 - 24 ]],km4_splits_ranks[20 - 24 ],1))</f>
        <v>57</v>
      </c>
      <c r="AA68" s="59">
        <f>IF(km4_splits_ranks[[#This Row],[24 - 28 ]]="DNF","DNF",RANK(km4_splits_ranks[[#This Row],[24 - 28 ]],km4_splits_ranks[24 - 28 ],1))</f>
        <v>48</v>
      </c>
      <c r="AB68" s="59">
        <f>IF(km4_splits_ranks[[#This Row],[28 - 32 ]]="DNF","DNF",RANK(km4_splits_ranks[[#This Row],[28 - 32 ]],km4_splits_ranks[28 - 32 ],1))</f>
        <v>49</v>
      </c>
      <c r="AC68" s="59">
        <f>IF(km4_splits_ranks[[#This Row],[32 - 36 ]]="DNF","DNF",RANK(km4_splits_ranks[[#This Row],[32 - 36 ]],km4_splits_ranks[32 - 36 ],1))</f>
        <v>52</v>
      </c>
      <c r="AD68" s="59">
        <f>IF(km4_splits_ranks[[#This Row],[36 - 40 ]]="DNF","DNF",RANK(km4_splits_ranks[[#This Row],[36 - 40 ]],km4_splits_ranks[36 - 40 ],1))</f>
        <v>73</v>
      </c>
      <c r="AE68" s="60">
        <f>IF(km4_splits_ranks[[#This Row],[40 - 42 ]]="DNF","DNF",RANK(km4_splits_ranks[[#This Row],[40 - 42 ]],km4_splits_ranks[40 - 42 ],1))</f>
        <v>85</v>
      </c>
      <c r="AF68" s="28">
        <f>km4_splits_ranks[[#This Row],[0 - 4 ]]</f>
        <v>1.4342824074074074E-2</v>
      </c>
      <c r="AG68" s="24">
        <f>IF(km4_splits_ranks[[#This Row],[4 - 8 ]]="DNF","DNF",km4_splits_ranks[[#This Row],[4 km]]+km4_splits_ranks[[#This Row],[4 - 8 ]])</f>
        <v>2.7257638888888887E-2</v>
      </c>
      <c r="AH68" s="24">
        <f>IF(km4_splits_ranks[[#This Row],[8 - 12 ]]="DNF","DNF",km4_splits_ranks[[#This Row],[8 km]]+km4_splits_ranks[[#This Row],[8 - 12 ]])</f>
        <v>4.0699189814814817E-2</v>
      </c>
      <c r="AI68" s="24">
        <f>IF(km4_splits_ranks[[#This Row],[12 - 16 ]]="DNF","DNF",km4_splits_ranks[[#This Row],[12 km]]+km4_splits_ranks[[#This Row],[12 - 16 ]])</f>
        <v>5.4704282407407406E-2</v>
      </c>
      <c r="AJ68" s="24">
        <f>IF(km4_splits_ranks[[#This Row],[16 -20 ]]="DNF","DNF",km4_splits_ranks[[#This Row],[16 km]]+km4_splits_ranks[[#This Row],[16 -20 ]])</f>
        <v>6.8757986111111113E-2</v>
      </c>
      <c r="AK68" s="24">
        <f>IF(km4_splits_ranks[[#This Row],[20 - 24 ]]="DNF","DNF",km4_splits_ranks[[#This Row],[20 km]]+km4_splits_ranks[[#This Row],[20 - 24 ]])</f>
        <v>8.2817708333333337E-2</v>
      </c>
      <c r="AL68" s="24">
        <f>IF(km4_splits_ranks[[#This Row],[24 - 28 ]]="DNF","DNF",km4_splits_ranks[[#This Row],[24 km]]+km4_splits_ranks[[#This Row],[24 - 28 ]])</f>
        <v>9.7098611111111122E-2</v>
      </c>
      <c r="AM68" s="24">
        <f>IF(km4_splits_ranks[[#This Row],[28 - 32 ]]="DNF","DNF",km4_splits_ranks[[#This Row],[28 km]]+km4_splits_ranks[[#This Row],[28 - 32 ]])</f>
        <v>0.11203171296296298</v>
      </c>
      <c r="AN68" s="24">
        <f>IF(km4_splits_ranks[[#This Row],[32 - 36 ]]="DNF","DNF",km4_splits_ranks[[#This Row],[32 km]]+km4_splits_ranks[[#This Row],[32 - 36 ]])</f>
        <v>0.12757743055555557</v>
      </c>
      <c r="AO68" s="24">
        <f>IF(km4_splits_ranks[[#This Row],[36 - 40 ]]="DNF","DNF",km4_splits_ranks[[#This Row],[36 km]]+km4_splits_ranks[[#This Row],[36 - 40 ]])</f>
        <v>0.14523935185185186</v>
      </c>
      <c r="AP68" s="29">
        <f>IF(km4_splits_ranks[[#This Row],[40 - 42 ]]="DNF","DNF",km4_splits_ranks[[#This Row],[40 km]]+km4_splits_ranks[[#This Row],[40 - 42 ]])</f>
        <v>0.15449560185185185</v>
      </c>
      <c r="AQ68" s="64">
        <f>IF(km4_splits_ranks[[#This Row],[4 km]]="DNF","DNF",RANK(km4_splits_ranks[[#This Row],[4 km]],km4_splits_ranks[4 km],1))</f>
        <v>73</v>
      </c>
      <c r="AR68" s="65">
        <f>IF(km4_splits_ranks[[#This Row],[8 km]]="DNF","DNF",RANK(km4_splits_ranks[[#This Row],[8 km]],km4_splits_ranks[8 km],1))</f>
        <v>63</v>
      </c>
      <c r="AS68" s="65">
        <f>IF(km4_splits_ranks[[#This Row],[12 km]]="DNF","DNF",RANK(km4_splits_ranks[[#This Row],[12 km]],km4_splits_ranks[12 km],1))</f>
        <v>60</v>
      </c>
      <c r="AT68" s="65">
        <f>IF(km4_splits_ranks[[#This Row],[16 km]]="DNF","DNF",RANK(km4_splits_ranks[[#This Row],[16 km]],km4_splits_ranks[16 km],1))</f>
        <v>64</v>
      </c>
      <c r="AU68" s="65">
        <f>IF(km4_splits_ranks[[#This Row],[20 km]]="DNF","DNF",RANK(km4_splits_ranks[[#This Row],[20 km]],km4_splits_ranks[20 km],1))</f>
        <v>66</v>
      </c>
      <c r="AV68" s="65">
        <f>IF(km4_splits_ranks[[#This Row],[24 km]]="DNF","DNF",RANK(km4_splits_ranks[[#This Row],[24 km]],km4_splits_ranks[24 km],1))</f>
        <v>64</v>
      </c>
      <c r="AW68" s="65">
        <f>IF(km4_splits_ranks[[#This Row],[28 km]]="DNF","DNF",RANK(km4_splits_ranks[[#This Row],[28 km]],km4_splits_ranks[28 km],1))</f>
        <v>61</v>
      </c>
      <c r="AX68" s="65">
        <f>IF(km4_splits_ranks[[#This Row],[32 km]]="DNF","DNF",RANK(km4_splits_ranks[[#This Row],[32 km]],km4_splits_ranks[32 km],1))</f>
        <v>60</v>
      </c>
      <c r="AY68" s="65">
        <f>IF(km4_splits_ranks[[#This Row],[36 km]]="DNF","DNF",RANK(km4_splits_ranks[[#This Row],[36 km]],km4_splits_ranks[36 km],1))</f>
        <v>62</v>
      </c>
      <c r="AZ68" s="65">
        <f>IF(km4_splits_ranks[[#This Row],[40 km]]="DNF","DNF",RANK(km4_splits_ranks[[#This Row],[40 km]],km4_splits_ranks[40 km],1))</f>
        <v>62</v>
      </c>
      <c r="BA68" s="65">
        <f>IF(km4_splits_ranks[[#This Row],[42 km]]="DNF","DNF",RANK(km4_splits_ranks[[#This Row],[42 km]],km4_splits_ranks[42 km],1))</f>
        <v>63</v>
      </c>
    </row>
    <row r="69" spans="2:53" x14ac:dyDescent="0.2">
      <c r="B69" s="5">
        <v>64</v>
      </c>
      <c r="C69" s="1">
        <v>78</v>
      </c>
      <c r="D69" s="1" t="s">
        <v>116</v>
      </c>
      <c r="E69" s="3">
        <v>1968</v>
      </c>
      <c r="F69" s="3" t="s">
        <v>46</v>
      </c>
      <c r="G69" s="3">
        <v>3</v>
      </c>
      <c r="H69" s="1" t="s">
        <v>117</v>
      </c>
      <c r="I69" s="7">
        <v>0.15452534722222222</v>
      </c>
      <c r="J69" s="38">
        <f>SUM(laps_times[[#This Row],[1]:[6]])</f>
        <v>1.4057291666666668E-2</v>
      </c>
      <c r="K69" s="39">
        <f>SUM(laps_times[[#This Row],[7]:[12]])</f>
        <v>1.3975462962962962E-2</v>
      </c>
      <c r="L69" s="39">
        <f>SUM(laps_times[[#This Row],[13]:[18]])</f>
        <v>1.4318518518518519E-2</v>
      </c>
      <c r="M69" s="39">
        <f>SUM(laps_times[[#This Row],[19]:[24]])</f>
        <v>1.4087731481481482E-2</v>
      </c>
      <c r="N69" s="39">
        <f>SUM(laps_times[[#This Row],[25]:[30]])</f>
        <v>1.4035532407407408E-2</v>
      </c>
      <c r="O69" s="39">
        <f>SUM(laps_times[[#This Row],[31]:[36]])</f>
        <v>1.4560416666666666E-2</v>
      </c>
      <c r="P69" s="39">
        <f>SUM(laps_times[[#This Row],[37]:[42]])</f>
        <v>1.4463194444444445E-2</v>
      </c>
      <c r="Q69" s="39">
        <f>SUM(laps_times[[#This Row],[43]:[48]])</f>
        <v>1.517939814814815E-2</v>
      </c>
      <c r="R69" s="39">
        <f>SUM(laps_times[[#This Row],[49]:[54]])</f>
        <v>1.5659837962962962E-2</v>
      </c>
      <c r="S69" s="39">
        <f>SUM(laps_times[[#This Row],[55]:[60]])</f>
        <v>1.599363425925926E-2</v>
      </c>
      <c r="T69" s="40">
        <f>SUM(laps_times[[#This Row],[61]:[63]])</f>
        <v>8.1947916666666662E-3</v>
      </c>
      <c r="U69" s="58">
        <f>IF(km4_splits_ranks[[#This Row],[0 - 4 ]]="DNF","DNF",RANK(km4_splits_ranks[[#This Row],[0 - 4 ]],km4_splits_ranks[0 - 4 ],1))</f>
        <v>67</v>
      </c>
      <c r="V69" s="59">
        <f>IF(km4_splits_ranks[[#This Row],[4 - 8 ]]="DNF","DNF",RANK(km4_splits_ranks[[#This Row],[4 - 8 ]],km4_splits_ranks[4 - 8 ],1))</f>
        <v>76</v>
      </c>
      <c r="W69" s="59">
        <f>IF(km4_splits_ranks[[#This Row],[8 - 12 ]]="DNF","DNF",RANK(km4_splits_ranks[[#This Row],[8 - 12 ]],km4_splits_ranks[8 - 12 ],1))</f>
        <v>80</v>
      </c>
      <c r="X69" s="59">
        <f>IF(km4_splits_ranks[[#This Row],[12 - 16 ]]="DNF","DNF",RANK(km4_splits_ranks[[#This Row],[12 - 16 ]],km4_splits_ranks[12 - 16 ],1))</f>
        <v>71</v>
      </c>
      <c r="Y69" s="59">
        <f>IF(km4_splits_ranks[[#This Row],[16 -20 ]]="DNF","DNF",RANK(km4_splits_ranks[[#This Row],[16 -20 ]],km4_splits_ranks[16 -20 ],1))</f>
        <v>66</v>
      </c>
      <c r="Z69" s="59">
        <f>IF(km4_splits_ranks[[#This Row],[20 - 24 ]]="DNF","DNF",RANK(km4_splits_ranks[[#This Row],[20 - 24 ]],km4_splits_ranks[20 - 24 ],1))</f>
        <v>68</v>
      </c>
      <c r="AA69" s="59">
        <f>IF(km4_splits_ranks[[#This Row],[24 - 28 ]]="DNF","DNF",RANK(km4_splits_ranks[[#This Row],[24 - 28 ]],km4_splits_ranks[24 - 28 ],1))</f>
        <v>56</v>
      </c>
      <c r="AB69" s="59">
        <f>IF(km4_splits_ranks[[#This Row],[28 - 32 ]]="DNF","DNF",RANK(km4_splits_ranks[[#This Row],[28 - 32 ]],km4_splits_ranks[28 - 32 ],1))</f>
        <v>57</v>
      </c>
      <c r="AC69" s="59">
        <f>IF(km4_splits_ranks[[#This Row],[32 - 36 ]]="DNF","DNF",RANK(km4_splits_ranks[[#This Row],[32 - 36 ]],km4_splits_ranks[32 - 36 ],1))</f>
        <v>58</v>
      </c>
      <c r="AD69" s="59">
        <f>IF(km4_splits_ranks[[#This Row],[36 - 40 ]]="DNF","DNF",RANK(km4_splits_ranks[[#This Row],[36 - 40 ]],km4_splits_ranks[36 - 40 ],1))</f>
        <v>52</v>
      </c>
      <c r="AE69" s="60">
        <f>IF(km4_splits_ranks[[#This Row],[40 - 42 ]]="DNF","DNF",RANK(km4_splits_ranks[[#This Row],[40 - 42 ]],km4_splits_ranks[40 - 42 ],1))</f>
        <v>63</v>
      </c>
      <c r="AF69" s="28">
        <f>km4_splits_ranks[[#This Row],[0 - 4 ]]</f>
        <v>1.4057291666666668E-2</v>
      </c>
      <c r="AG69" s="24">
        <f>IF(km4_splits_ranks[[#This Row],[4 - 8 ]]="DNF","DNF",km4_splits_ranks[[#This Row],[4 km]]+km4_splits_ranks[[#This Row],[4 - 8 ]])</f>
        <v>2.803275462962963E-2</v>
      </c>
      <c r="AH69" s="24">
        <f>IF(km4_splits_ranks[[#This Row],[8 - 12 ]]="DNF","DNF",km4_splits_ranks[[#This Row],[8 km]]+km4_splits_ranks[[#This Row],[8 - 12 ]])</f>
        <v>4.2351273148148148E-2</v>
      </c>
      <c r="AI69" s="24">
        <f>IF(km4_splits_ranks[[#This Row],[12 - 16 ]]="DNF","DNF",km4_splits_ranks[[#This Row],[12 km]]+km4_splits_ranks[[#This Row],[12 - 16 ]])</f>
        <v>5.6439004629629627E-2</v>
      </c>
      <c r="AJ69" s="24">
        <f>IF(km4_splits_ranks[[#This Row],[16 -20 ]]="DNF","DNF",km4_splits_ranks[[#This Row],[16 km]]+km4_splits_ranks[[#This Row],[16 -20 ]])</f>
        <v>7.047453703703703E-2</v>
      </c>
      <c r="AK69" s="24">
        <f>IF(km4_splits_ranks[[#This Row],[20 - 24 ]]="DNF","DNF",km4_splits_ranks[[#This Row],[20 km]]+km4_splits_ranks[[#This Row],[20 - 24 ]])</f>
        <v>8.5034953703703703E-2</v>
      </c>
      <c r="AL69" s="24">
        <f>IF(km4_splits_ranks[[#This Row],[24 - 28 ]]="DNF","DNF",km4_splits_ranks[[#This Row],[24 km]]+km4_splits_ranks[[#This Row],[24 - 28 ]])</f>
        <v>9.9498148148148141E-2</v>
      </c>
      <c r="AM69" s="24">
        <f>IF(km4_splits_ranks[[#This Row],[28 - 32 ]]="DNF","DNF",km4_splits_ranks[[#This Row],[28 km]]+km4_splits_ranks[[#This Row],[28 - 32 ]])</f>
        <v>0.11467754629629628</v>
      </c>
      <c r="AN69" s="24">
        <f>IF(km4_splits_ranks[[#This Row],[32 - 36 ]]="DNF","DNF",km4_splits_ranks[[#This Row],[32 km]]+km4_splits_ranks[[#This Row],[32 - 36 ]])</f>
        <v>0.13033738425925925</v>
      </c>
      <c r="AO69" s="24">
        <f>IF(km4_splits_ranks[[#This Row],[36 - 40 ]]="DNF","DNF",km4_splits_ranks[[#This Row],[36 km]]+km4_splits_ranks[[#This Row],[36 - 40 ]])</f>
        <v>0.14633101851851851</v>
      </c>
      <c r="AP69" s="29">
        <f>IF(km4_splits_ranks[[#This Row],[40 - 42 ]]="DNF","DNF",km4_splits_ranks[[#This Row],[40 km]]+km4_splits_ranks[[#This Row],[40 - 42 ]])</f>
        <v>0.15452581018518519</v>
      </c>
      <c r="AQ69" s="64">
        <f>IF(km4_splits_ranks[[#This Row],[4 km]]="DNF","DNF",RANK(km4_splits_ranks[[#This Row],[4 km]],km4_splits_ranks[4 km],1))</f>
        <v>67</v>
      </c>
      <c r="AR69" s="65">
        <f>IF(km4_splits_ranks[[#This Row],[8 km]]="DNF","DNF",RANK(km4_splits_ranks[[#This Row],[8 km]],km4_splits_ranks[8 km],1))</f>
        <v>74</v>
      </c>
      <c r="AS69" s="65">
        <f>IF(km4_splits_ranks[[#This Row],[12 km]]="DNF","DNF",RANK(km4_splits_ranks[[#This Row],[12 km]],km4_splits_ranks[12 km],1))</f>
        <v>75</v>
      </c>
      <c r="AT69" s="65">
        <f>IF(km4_splits_ranks[[#This Row],[16 km]]="DNF","DNF",RANK(km4_splits_ranks[[#This Row],[16 km]],km4_splits_ranks[16 km],1))</f>
        <v>74</v>
      </c>
      <c r="AU69" s="65">
        <f>IF(km4_splits_ranks[[#This Row],[20 km]]="DNF","DNF",RANK(km4_splits_ranks[[#This Row],[20 km]],km4_splits_ranks[20 km],1))</f>
        <v>72</v>
      </c>
      <c r="AV69" s="65">
        <f>IF(km4_splits_ranks[[#This Row],[24 km]]="DNF","DNF",RANK(km4_splits_ranks[[#This Row],[24 km]],km4_splits_ranks[24 km],1))</f>
        <v>72</v>
      </c>
      <c r="AW69" s="65">
        <f>IF(km4_splits_ranks[[#This Row],[28 km]]="DNF","DNF",RANK(km4_splits_ranks[[#This Row],[28 km]],km4_splits_ranks[28 km],1))</f>
        <v>69</v>
      </c>
      <c r="AX69" s="65">
        <f>IF(km4_splits_ranks[[#This Row],[32 km]]="DNF","DNF",RANK(km4_splits_ranks[[#This Row],[32 km]],km4_splits_ranks[32 km],1))</f>
        <v>67</v>
      </c>
      <c r="AY69" s="65">
        <f>IF(km4_splits_ranks[[#This Row],[36 km]]="DNF","DNF",RANK(km4_splits_ranks[[#This Row],[36 km]],km4_splits_ranks[36 km],1))</f>
        <v>65</v>
      </c>
      <c r="AZ69" s="65">
        <f>IF(km4_splits_ranks[[#This Row],[40 km]]="DNF","DNF",RANK(km4_splits_ranks[[#This Row],[40 km]],km4_splits_ranks[40 km],1))</f>
        <v>64</v>
      </c>
      <c r="BA69" s="65">
        <f>IF(km4_splits_ranks[[#This Row],[42 km]]="DNF","DNF",RANK(km4_splits_ranks[[#This Row],[42 km]],km4_splits_ranks[42 km],1))</f>
        <v>64</v>
      </c>
    </row>
    <row r="70" spans="2:53" x14ac:dyDescent="0.2">
      <c r="B70" s="5">
        <v>65</v>
      </c>
      <c r="C70" s="1">
        <v>60</v>
      </c>
      <c r="D70" s="1" t="s">
        <v>118</v>
      </c>
      <c r="E70" s="3">
        <v>1970</v>
      </c>
      <c r="F70" s="3" t="s">
        <v>1</v>
      </c>
      <c r="G70" s="3">
        <v>24</v>
      </c>
      <c r="H70" s="1" t="s">
        <v>119</v>
      </c>
      <c r="I70" s="7">
        <v>0.15524988425925926</v>
      </c>
      <c r="J70" s="38">
        <f>SUM(laps_times[[#This Row],[1]:[6]])</f>
        <v>1.4462615740740741E-2</v>
      </c>
      <c r="K70" s="39">
        <f>SUM(laps_times[[#This Row],[7]:[12]])</f>
        <v>1.3727083333333334E-2</v>
      </c>
      <c r="L70" s="39">
        <f>SUM(laps_times[[#This Row],[13]:[18]])</f>
        <v>1.3201388888888888E-2</v>
      </c>
      <c r="M70" s="39">
        <f>SUM(laps_times[[#This Row],[19]:[24]])</f>
        <v>1.3070717592592592E-2</v>
      </c>
      <c r="N70" s="39">
        <f>SUM(laps_times[[#This Row],[25]:[30]])</f>
        <v>1.3511921296296298E-2</v>
      </c>
      <c r="O70" s="39">
        <f>SUM(laps_times[[#This Row],[31]:[36]])</f>
        <v>1.4049768518518519E-2</v>
      </c>
      <c r="P70" s="39">
        <f>SUM(laps_times[[#This Row],[37]:[42]])</f>
        <v>1.486388888888889E-2</v>
      </c>
      <c r="Q70" s="39">
        <f>SUM(laps_times[[#This Row],[43]:[48]])</f>
        <v>1.5680439814814814E-2</v>
      </c>
      <c r="R70" s="39">
        <f>SUM(laps_times[[#This Row],[49]:[54]])</f>
        <v>1.6624768518518518E-2</v>
      </c>
      <c r="S70" s="39">
        <f>SUM(laps_times[[#This Row],[55]:[60]])</f>
        <v>1.7680324074074074E-2</v>
      </c>
      <c r="T70" s="40">
        <f>SUM(laps_times[[#This Row],[61]:[63]])</f>
        <v>8.3775462962962961E-3</v>
      </c>
      <c r="U70" s="58">
        <f>IF(km4_splits_ranks[[#This Row],[0 - 4 ]]="DNF","DNF",RANK(km4_splits_ranks[[#This Row],[0 - 4 ]],km4_splits_ranks[0 - 4 ],1))</f>
        <v>77</v>
      </c>
      <c r="V70" s="59">
        <f>IF(km4_splits_ranks[[#This Row],[4 - 8 ]]="DNF","DNF",RANK(km4_splits_ranks[[#This Row],[4 - 8 ]],km4_splits_ranks[4 - 8 ],1))</f>
        <v>72</v>
      </c>
      <c r="W70" s="59">
        <f>IF(km4_splits_ranks[[#This Row],[8 - 12 ]]="DNF","DNF",RANK(km4_splits_ranks[[#This Row],[8 - 12 ]],km4_splits_ranks[8 - 12 ],1))</f>
        <v>49</v>
      </c>
      <c r="X70" s="59">
        <f>IF(km4_splits_ranks[[#This Row],[12 - 16 ]]="DNF","DNF",RANK(km4_splits_ranks[[#This Row],[12 - 16 ]],km4_splits_ranks[12 - 16 ],1))</f>
        <v>43</v>
      </c>
      <c r="Y70" s="59">
        <f>IF(km4_splits_ranks[[#This Row],[16 -20 ]]="DNF","DNF",RANK(km4_splits_ranks[[#This Row],[16 -20 ]],km4_splits_ranks[16 -20 ],1))</f>
        <v>47</v>
      </c>
      <c r="Z70" s="59">
        <f>IF(km4_splits_ranks[[#This Row],[20 - 24 ]]="DNF","DNF",RANK(km4_splits_ranks[[#This Row],[20 - 24 ]],km4_splits_ranks[20 - 24 ],1))</f>
        <v>56</v>
      </c>
      <c r="AA70" s="59">
        <f>IF(km4_splits_ranks[[#This Row],[24 - 28 ]]="DNF","DNF",RANK(km4_splits_ranks[[#This Row],[24 - 28 ]],km4_splits_ranks[24 - 28 ],1))</f>
        <v>65</v>
      </c>
      <c r="AB70" s="59">
        <f>IF(km4_splits_ranks[[#This Row],[28 - 32 ]]="DNF","DNF",RANK(km4_splits_ranks[[#This Row],[28 - 32 ]],km4_splits_ranks[28 - 32 ],1))</f>
        <v>66</v>
      </c>
      <c r="AC70" s="59">
        <f>IF(km4_splits_ranks[[#This Row],[32 - 36 ]]="DNF","DNF",RANK(km4_splits_ranks[[#This Row],[32 - 36 ]],km4_splits_ranks[32 - 36 ],1))</f>
        <v>69</v>
      </c>
      <c r="AD70" s="59">
        <f>IF(km4_splits_ranks[[#This Row],[36 - 40 ]]="DNF","DNF",RANK(km4_splits_ranks[[#This Row],[36 - 40 ]],km4_splits_ranks[36 - 40 ],1))</f>
        <v>74</v>
      </c>
      <c r="AE70" s="60">
        <f>IF(km4_splits_ranks[[#This Row],[40 - 42 ]]="DNF","DNF",RANK(km4_splits_ranks[[#This Row],[40 - 42 ]],km4_splits_ranks[40 - 42 ],1))</f>
        <v>66</v>
      </c>
      <c r="AF70" s="28">
        <f>km4_splits_ranks[[#This Row],[0 - 4 ]]</f>
        <v>1.4462615740740741E-2</v>
      </c>
      <c r="AG70" s="24">
        <f>IF(km4_splits_ranks[[#This Row],[4 - 8 ]]="DNF","DNF",km4_splits_ranks[[#This Row],[4 km]]+km4_splits_ranks[[#This Row],[4 - 8 ]])</f>
        <v>2.8189699074074075E-2</v>
      </c>
      <c r="AH70" s="24">
        <f>IF(km4_splits_ranks[[#This Row],[8 - 12 ]]="DNF","DNF",km4_splits_ranks[[#This Row],[8 km]]+km4_splits_ranks[[#This Row],[8 - 12 ]])</f>
        <v>4.1391087962962966E-2</v>
      </c>
      <c r="AI70" s="24">
        <f>IF(km4_splits_ranks[[#This Row],[12 - 16 ]]="DNF","DNF",km4_splits_ranks[[#This Row],[12 km]]+km4_splits_ranks[[#This Row],[12 - 16 ]])</f>
        <v>5.4461805555555562E-2</v>
      </c>
      <c r="AJ70" s="24">
        <f>IF(km4_splits_ranks[[#This Row],[16 -20 ]]="DNF","DNF",km4_splits_ranks[[#This Row],[16 km]]+km4_splits_ranks[[#This Row],[16 -20 ]])</f>
        <v>6.7973726851851865E-2</v>
      </c>
      <c r="AK70" s="24">
        <f>IF(km4_splits_ranks[[#This Row],[20 - 24 ]]="DNF","DNF",km4_splits_ranks[[#This Row],[20 km]]+km4_splits_ranks[[#This Row],[20 - 24 ]])</f>
        <v>8.2023495370370389E-2</v>
      </c>
      <c r="AL70" s="24">
        <f>IF(km4_splits_ranks[[#This Row],[24 - 28 ]]="DNF","DNF",km4_splits_ranks[[#This Row],[24 km]]+km4_splits_ranks[[#This Row],[24 - 28 ]])</f>
        <v>9.6887384259259274E-2</v>
      </c>
      <c r="AM70" s="24">
        <f>IF(km4_splits_ranks[[#This Row],[28 - 32 ]]="DNF","DNF",km4_splits_ranks[[#This Row],[28 km]]+km4_splits_ranks[[#This Row],[28 - 32 ]])</f>
        <v>0.11256782407407409</v>
      </c>
      <c r="AN70" s="24">
        <f>IF(km4_splits_ranks[[#This Row],[32 - 36 ]]="DNF","DNF",km4_splits_ranks[[#This Row],[32 km]]+km4_splits_ranks[[#This Row],[32 - 36 ]])</f>
        <v>0.12919259259259261</v>
      </c>
      <c r="AO70" s="24">
        <f>IF(km4_splits_ranks[[#This Row],[36 - 40 ]]="DNF","DNF",km4_splits_ranks[[#This Row],[36 km]]+km4_splits_ranks[[#This Row],[36 - 40 ]])</f>
        <v>0.14687291666666669</v>
      </c>
      <c r="AP70" s="29">
        <f>IF(km4_splits_ranks[[#This Row],[40 - 42 ]]="DNF","DNF",km4_splits_ranks[[#This Row],[40 km]]+km4_splits_ranks[[#This Row],[40 - 42 ]])</f>
        <v>0.15525046296296299</v>
      </c>
      <c r="AQ70" s="64">
        <f>IF(km4_splits_ranks[[#This Row],[4 km]]="DNF","DNF",RANK(km4_splits_ranks[[#This Row],[4 km]],km4_splits_ranks[4 km],1))</f>
        <v>77</v>
      </c>
      <c r="AR70" s="65">
        <f>IF(km4_splits_ranks[[#This Row],[8 km]]="DNF","DNF",RANK(km4_splits_ranks[[#This Row],[8 km]],km4_splits_ranks[8 km],1))</f>
        <v>76</v>
      </c>
      <c r="AS70" s="65">
        <f>IF(km4_splits_ranks[[#This Row],[12 km]]="DNF","DNF",RANK(km4_splits_ranks[[#This Row],[12 km]],km4_splits_ranks[12 km],1))</f>
        <v>70</v>
      </c>
      <c r="AT70" s="65">
        <f>IF(km4_splits_ranks[[#This Row],[16 km]]="DNF","DNF",RANK(km4_splits_ranks[[#This Row],[16 km]],km4_splits_ranks[16 km],1))</f>
        <v>61</v>
      </c>
      <c r="AU70" s="65">
        <f>IF(km4_splits_ranks[[#This Row],[20 km]]="DNF","DNF",RANK(km4_splits_ranks[[#This Row],[20 km]],km4_splits_ranks[20 km],1))</f>
        <v>57</v>
      </c>
      <c r="AV70" s="65">
        <f>IF(km4_splits_ranks[[#This Row],[24 km]]="DNF","DNF",RANK(km4_splits_ranks[[#This Row],[24 km]],km4_splits_ranks[24 km],1))</f>
        <v>58</v>
      </c>
      <c r="AW70" s="65">
        <f>IF(km4_splits_ranks[[#This Row],[28 km]]="DNF","DNF",RANK(km4_splits_ranks[[#This Row],[28 km]],km4_splits_ranks[28 km],1))</f>
        <v>60</v>
      </c>
      <c r="AX70" s="65">
        <f>IF(km4_splits_ranks[[#This Row],[32 km]]="DNF","DNF",RANK(km4_splits_ranks[[#This Row],[32 km]],km4_splits_ranks[32 km],1))</f>
        <v>63</v>
      </c>
      <c r="AY70" s="65">
        <f>IF(km4_splits_ranks[[#This Row],[36 km]]="DNF","DNF",RANK(km4_splits_ranks[[#This Row],[36 km]],km4_splits_ranks[36 km],1))</f>
        <v>64</v>
      </c>
      <c r="AZ70" s="65">
        <f>IF(km4_splits_ranks[[#This Row],[40 km]]="DNF","DNF",RANK(km4_splits_ranks[[#This Row],[40 km]],km4_splits_ranks[40 km],1))</f>
        <v>65</v>
      </c>
      <c r="BA70" s="65">
        <f>IF(km4_splits_ranks[[#This Row],[42 km]]="DNF","DNF",RANK(km4_splits_ranks[[#This Row],[42 km]],km4_splits_ranks[42 km],1))</f>
        <v>65</v>
      </c>
    </row>
    <row r="71" spans="2:53" x14ac:dyDescent="0.2">
      <c r="B71" s="5">
        <v>66</v>
      </c>
      <c r="C71" s="1">
        <v>31</v>
      </c>
      <c r="D71" s="1" t="s">
        <v>120</v>
      </c>
      <c r="E71" s="3">
        <v>1966</v>
      </c>
      <c r="F71" s="3" t="s">
        <v>1</v>
      </c>
      <c r="G71" s="3">
        <v>25</v>
      </c>
      <c r="H71" s="1" t="s">
        <v>121</v>
      </c>
      <c r="I71" s="7">
        <v>0.15615324074074075</v>
      </c>
      <c r="J71" s="38">
        <f>SUM(laps_times[[#This Row],[1]:[6]])</f>
        <v>1.3556597222222222E-2</v>
      </c>
      <c r="K71" s="39">
        <f>SUM(laps_times[[#This Row],[7]:[12]])</f>
        <v>1.3405902777777777E-2</v>
      </c>
      <c r="L71" s="39">
        <f>SUM(laps_times[[#This Row],[13]:[18]])</f>
        <v>1.3554861111111111E-2</v>
      </c>
      <c r="M71" s="39">
        <f>SUM(laps_times[[#This Row],[19]:[24]])</f>
        <v>1.3863078703703704E-2</v>
      </c>
      <c r="N71" s="39">
        <f>SUM(laps_times[[#This Row],[25]:[30]])</f>
        <v>1.4232175925925926E-2</v>
      </c>
      <c r="O71" s="39">
        <f>SUM(laps_times[[#This Row],[31]:[36]])</f>
        <v>1.4624421296296295E-2</v>
      </c>
      <c r="P71" s="39">
        <f>SUM(laps_times[[#This Row],[37]:[42]])</f>
        <v>1.5030787037037039E-2</v>
      </c>
      <c r="Q71" s="39">
        <f>SUM(laps_times[[#This Row],[43]:[48]])</f>
        <v>1.5917361111111111E-2</v>
      </c>
      <c r="R71" s="39">
        <f>SUM(laps_times[[#This Row],[49]:[54]])</f>
        <v>1.6549884259259257E-2</v>
      </c>
      <c r="S71" s="39">
        <f>SUM(laps_times[[#This Row],[55]:[60]])</f>
        <v>1.7086689814814815E-2</v>
      </c>
      <c r="T71" s="40">
        <f>SUM(laps_times[[#This Row],[61]:[63]])</f>
        <v>8.3315972222222211E-3</v>
      </c>
      <c r="U71" s="58">
        <f>IF(km4_splits_ranks[[#This Row],[0 - 4 ]]="DNF","DNF",RANK(km4_splits_ranks[[#This Row],[0 - 4 ]],km4_splits_ranks[0 - 4 ],1))</f>
        <v>55</v>
      </c>
      <c r="V71" s="59">
        <f>IF(km4_splits_ranks[[#This Row],[4 - 8 ]]="DNF","DNF",RANK(km4_splits_ranks[[#This Row],[4 - 8 ]],km4_splits_ranks[4 - 8 ],1))</f>
        <v>61</v>
      </c>
      <c r="W71" s="59">
        <f>IF(km4_splits_ranks[[#This Row],[8 - 12 ]]="DNF","DNF",RANK(km4_splits_ranks[[#This Row],[8 - 12 ]],km4_splits_ranks[8 - 12 ],1))</f>
        <v>63</v>
      </c>
      <c r="X71" s="59">
        <f>IF(km4_splits_ranks[[#This Row],[12 - 16 ]]="DNF","DNF",RANK(km4_splits_ranks[[#This Row],[12 - 16 ]],km4_splits_ranks[12 - 16 ],1))</f>
        <v>66</v>
      </c>
      <c r="Y71" s="59">
        <f>IF(km4_splits_ranks[[#This Row],[16 -20 ]]="DNF","DNF",RANK(km4_splits_ranks[[#This Row],[16 -20 ]],km4_splits_ranks[16 -20 ],1))</f>
        <v>70</v>
      </c>
      <c r="Z71" s="59">
        <f>IF(km4_splits_ranks[[#This Row],[20 - 24 ]]="DNF","DNF",RANK(km4_splits_ranks[[#This Row],[20 - 24 ]],km4_splits_ranks[20 - 24 ],1))</f>
        <v>70</v>
      </c>
      <c r="AA71" s="59">
        <f>IF(km4_splits_ranks[[#This Row],[24 - 28 ]]="DNF","DNF",RANK(km4_splits_ranks[[#This Row],[24 - 28 ]],km4_splits_ranks[24 - 28 ],1))</f>
        <v>66</v>
      </c>
      <c r="AB71" s="59">
        <f>IF(km4_splits_ranks[[#This Row],[28 - 32 ]]="DNF","DNF",RANK(km4_splits_ranks[[#This Row],[28 - 32 ]],km4_splits_ranks[28 - 32 ],1))</f>
        <v>70</v>
      </c>
      <c r="AC71" s="59">
        <f>IF(km4_splits_ranks[[#This Row],[32 - 36 ]]="DNF","DNF",RANK(km4_splits_ranks[[#This Row],[32 - 36 ]],km4_splits_ranks[32 - 36 ],1))</f>
        <v>66</v>
      </c>
      <c r="AD71" s="59">
        <f>IF(km4_splits_ranks[[#This Row],[36 - 40 ]]="DNF","DNF",RANK(km4_splits_ranks[[#This Row],[36 - 40 ]],km4_splits_ranks[36 - 40 ],1))</f>
        <v>67</v>
      </c>
      <c r="AE71" s="60">
        <f>IF(km4_splits_ranks[[#This Row],[40 - 42 ]]="DNF","DNF",RANK(km4_splits_ranks[[#This Row],[40 - 42 ]],km4_splits_ranks[40 - 42 ],1))</f>
        <v>65</v>
      </c>
      <c r="AF71" s="28">
        <f>km4_splits_ranks[[#This Row],[0 - 4 ]]</f>
        <v>1.3556597222222222E-2</v>
      </c>
      <c r="AG71" s="24">
        <f>IF(km4_splits_ranks[[#This Row],[4 - 8 ]]="DNF","DNF",km4_splits_ranks[[#This Row],[4 km]]+km4_splits_ranks[[#This Row],[4 - 8 ]])</f>
        <v>2.69625E-2</v>
      </c>
      <c r="AH71" s="24">
        <f>IF(km4_splits_ranks[[#This Row],[8 - 12 ]]="DNF","DNF",km4_splits_ranks[[#This Row],[8 km]]+km4_splits_ranks[[#This Row],[8 - 12 ]])</f>
        <v>4.0517361111111108E-2</v>
      </c>
      <c r="AI71" s="24">
        <f>IF(km4_splits_ranks[[#This Row],[12 - 16 ]]="DNF","DNF",km4_splits_ranks[[#This Row],[12 km]]+km4_splits_ranks[[#This Row],[12 - 16 ]])</f>
        <v>5.4380439814814815E-2</v>
      </c>
      <c r="AJ71" s="24">
        <f>IF(km4_splits_ranks[[#This Row],[16 -20 ]]="DNF","DNF",km4_splits_ranks[[#This Row],[16 km]]+km4_splits_ranks[[#This Row],[16 -20 ]])</f>
        <v>6.8612615740740734E-2</v>
      </c>
      <c r="AK71" s="24">
        <f>IF(km4_splits_ranks[[#This Row],[20 - 24 ]]="DNF","DNF",km4_splits_ranks[[#This Row],[20 km]]+km4_splits_ranks[[#This Row],[20 - 24 ]])</f>
        <v>8.3237037037037026E-2</v>
      </c>
      <c r="AL71" s="24">
        <f>IF(km4_splits_ranks[[#This Row],[24 - 28 ]]="DNF","DNF",km4_splits_ranks[[#This Row],[24 km]]+km4_splits_ranks[[#This Row],[24 - 28 ]])</f>
        <v>9.826782407407407E-2</v>
      </c>
      <c r="AM71" s="24">
        <f>IF(km4_splits_ranks[[#This Row],[28 - 32 ]]="DNF","DNF",km4_splits_ranks[[#This Row],[28 km]]+km4_splits_ranks[[#This Row],[28 - 32 ]])</f>
        <v>0.11418518518518518</v>
      </c>
      <c r="AN71" s="24">
        <f>IF(km4_splits_ranks[[#This Row],[32 - 36 ]]="DNF","DNF",km4_splits_ranks[[#This Row],[32 km]]+km4_splits_ranks[[#This Row],[32 - 36 ]])</f>
        <v>0.13073506944444444</v>
      </c>
      <c r="AO71" s="24">
        <f>IF(km4_splits_ranks[[#This Row],[36 - 40 ]]="DNF","DNF",km4_splits_ranks[[#This Row],[36 km]]+km4_splits_ranks[[#This Row],[36 - 40 ]])</f>
        <v>0.14782175925925925</v>
      </c>
      <c r="AP71" s="29">
        <f>IF(km4_splits_ranks[[#This Row],[40 - 42 ]]="DNF","DNF",km4_splits_ranks[[#This Row],[40 km]]+km4_splits_ranks[[#This Row],[40 - 42 ]])</f>
        <v>0.15615335648148146</v>
      </c>
      <c r="AQ71" s="64">
        <f>IF(km4_splits_ranks[[#This Row],[4 km]]="DNF","DNF",RANK(km4_splits_ranks[[#This Row],[4 km]],km4_splits_ranks[4 km],1))</f>
        <v>55</v>
      </c>
      <c r="AR71" s="65">
        <f>IF(km4_splits_ranks[[#This Row],[8 km]]="DNF","DNF",RANK(km4_splits_ranks[[#This Row],[8 km]],km4_splits_ranks[8 km],1))</f>
        <v>58</v>
      </c>
      <c r="AS71" s="65">
        <f>IF(km4_splits_ranks[[#This Row],[12 km]]="DNF","DNF",RANK(km4_splits_ranks[[#This Row],[12 km]],km4_splits_ranks[12 km],1))</f>
        <v>59</v>
      </c>
      <c r="AT71" s="65">
        <f>IF(km4_splits_ranks[[#This Row],[16 km]]="DNF","DNF",RANK(km4_splits_ranks[[#This Row],[16 km]],km4_splits_ranks[16 km],1))</f>
        <v>59</v>
      </c>
      <c r="AU71" s="65">
        <f>IF(km4_splits_ranks[[#This Row],[20 km]]="DNF","DNF",RANK(km4_splits_ranks[[#This Row],[20 km]],km4_splits_ranks[20 km],1))</f>
        <v>61</v>
      </c>
      <c r="AV71" s="65">
        <f>IF(km4_splits_ranks[[#This Row],[24 km]]="DNF","DNF",RANK(km4_splits_ranks[[#This Row],[24 km]],km4_splits_ranks[24 km],1))</f>
        <v>66</v>
      </c>
      <c r="AW71" s="65">
        <f>IF(km4_splits_ranks[[#This Row],[28 km]]="DNF","DNF",RANK(km4_splits_ranks[[#This Row],[28 km]],km4_splits_ranks[28 km],1))</f>
        <v>65</v>
      </c>
      <c r="AX71" s="65">
        <f>IF(km4_splits_ranks[[#This Row],[32 km]]="DNF","DNF",RANK(km4_splits_ranks[[#This Row],[32 km]],km4_splits_ranks[32 km],1))</f>
        <v>66</v>
      </c>
      <c r="AY71" s="65">
        <f>IF(km4_splits_ranks[[#This Row],[36 km]]="DNF","DNF",RANK(km4_splits_ranks[[#This Row],[36 km]],km4_splits_ranks[36 km],1))</f>
        <v>67</v>
      </c>
      <c r="AZ71" s="65">
        <f>IF(km4_splits_ranks[[#This Row],[40 km]]="DNF","DNF",RANK(km4_splits_ranks[[#This Row],[40 km]],km4_splits_ranks[40 km],1))</f>
        <v>67</v>
      </c>
      <c r="BA71" s="65">
        <f>IF(km4_splits_ranks[[#This Row],[42 km]]="DNF","DNF",RANK(km4_splits_ranks[[#This Row],[42 km]],km4_splits_ranks[42 km],1))</f>
        <v>66</v>
      </c>
    </row>
    <row r="72" spans="2:53" x14ac:dyDescent="0.2">
      <c r="B72" s="5">
        <v>67</v>
      </c>
      <c r="C72" s="1">
        <v>99</v>
      </c>
      <c r="D72" s="1" t="s">
        <v>122</v>
      </c>
      <c r="E72" s="3">
        <v>1966</v>
      </c>
      <c r="F72" s="3" t="s">
        <v>46</v>
      </c>
      <c r="G72" s="3">
        <v>4</v>
      </c>
      <c r="H72" s="1" t="s">
        <v>123</v>
      </c>
      <c r="I72" s="7">
        <v>0.15631747685185185</v>
      </c>
      <c r="J72" s="38">
        <f>SUM(laps_times[[#This Row],[1]:[6]])</f>
        <v>1.4707870370370371E-2</v>
      </c>
      <c r="K72" s="39">
        <f>SUM(laps_times[[#This Row],[7]:[12]])</f>
        <v>1.4149421296296295E-2</v>
      </c>
      <c r="L72" s="39">
        <f>SUM(laps_times[[#This Row],[13]:[18]])</f>
        <v>1.4125810185185186E-2</v>
      </c>
      <c r="M72" s="39">
        <f>SUM(laps_times[[#This Row],[19]:[24]])</f>
        <v>1.3901273148148149E-2</v>
      </c>
      <c r="N72" s="39">
        <f>SUM(laps_times[[#This Row],[25]:[30]])</f>
        <v>1.3961805555555557E-2</v>
      </c>
      <c r="O72" s="39">
        <f>SUM(laps_times[[#This Row],[31]:[36]])</f>
        <v>1.4534027777777778E-2</v>
      </c>
      <c r="P72" s="39">
        <f>SUM(laps_times[[#This Row],[37]:[42]])</f>
        <v>1.4349768518518519E-2</v>
      </c>
      <c r="Q72" s="39">
        <f>SUM(laps_times[[#This Row],[43]:[48]])</f>
        <v>1.5403356481481481E-2</v>
      </c>
      <c r="R72" s="39">
        <f>SUM(laps_times[[#This Row],[49]:[54]])</f>
        <v>1.6831597222222223E-2</v>
      </c>
      <c r="S72" s="39">
        <f>SUM(laps_times[[#This Row],[55]:[60]])</f>
        <v>1.6526967592592593E-2</v>
      </c>
      <c r="T72" s="40">
        <f>SUM(laps_times[[#This Row],[61]:[63]])</f>
        <v>7.8265046296296294E-3</v>
      </c>
      <c r="U72" s="58">
        <f>IF(km4_splits_ranks[[#This Row],[0 - 4 ]]="DNF","DNF",RANK(km4_splits_ranks[[#This Row],[0 - 4 ]],km4_splits_ranks[0 - 4 ],1))</f>
        <v>85</v>
      </c>
      <c r="V72" s="59">
        <f>IF(km4_splits_ranks[[#This Row],[4 - 8 ]]="DNF","DNF",RANK(km4_splits_ranks[[#This Row],[4 - 8 ]],km4_splits_ranks[4 - 8 ],1))</f>
        <v>78</v>
      </c>
      <c r="W72" s="59">
        <f>IF(km4_splits_ranks[[#This Row],[8 - 12 ]]="DNF","DNF",RANK(km4_splits_ranks[[#This Row],[8 - 12 ]],km4_splits_ranks[8 - 12 ],1))</f>
        <v>77</v>
      </c>
      <c r="X72" s="59">
        <f>IF(km4_splits_ranks[[#This Row],[12 - 16 ]]="DNF","DNF",RANK(km4_splits_ranks[[#This Row],[12 - 16 ]],km4_splits_ranks[12 - 16 ],1))</f>
        <v>67</v>
      </c>
      <c r="Y72" s="59">
        <f>IF(km4_splits_ranks[[#This Row],[16 -20 ]]="DNF","DNF",RANK(km4_splits_ranks[[#This Row],[16 -20 ]],km4_splits_ranks[16 -20 ],1))</f>
        <v>63</v>
      </c>
      <c r="Z72" s="59">
        <f>IF(km4_splits_ranks[[#This Row],[20 - 24 ]]="DNF","DNF",RANK(km4_splits_ranks[[#This Row],[20 - 24 ]],km4_splits_ranks[20 - 24 ],1))</f>
        <v>66</v>
      </c>
      <c r="AA72" s="59">
        <f>IF(km4_splits_ranks[[#This Row],[24 - 28 ]]="DNF","DNF",RANK(km4_splits_ranks[[#This Row],[24 - 28 ]],km4_splits_ranks[24 - 28 ],1))</f>
        <v>54</v>
      </c>
      <c r="AB72" s="59">
        <f>IF(km4_splits_ranks[[#This Row],[28 - 32 ]]="DNF","DNF",RANK(km4_splits_ranks[[#This Row],[28 - 32 ]],km4_splits_ranks[28 - 32 ],1))</f>
        <v>61</v>
      </c>
      <c r="AC72" s="59">
        <f>IF(km4_splits_ranks[[#This Row],[32 - 36 ]]="DNF","DNF",RANK(km4_splits_ranks[[#This Row],[32 - 36 ]],km4_splits_ranks[32 - 36 ],1))</f>
        <v>74</v>
      </c>
      <c r="AD72" s="59">
        <f>IF(km4_splits_ranks[[#This Row],[36 - 40 ]]="DNF","DNF",RANK(km4_splits_ranks[[#This Row],[36 - 40 ]],km4_splits_ranks[36 - 40 ],1))</f>
        <v>60</v>
      </c>
      <c r="AE72" s="60">
        <f>IF(km4_splits_ranks[[#This Row],[40 - 42 ]]="DNF","DNF",RANK(km4_splits_ranks[[#This Row],[40 - 42 ]],km4_splits_ranks[40 - 42 ],1))</f>
        <v>53</v>
      </c>
      <c r="AF72" s="28">
        <f>km4_splits_ranks[[#This Row],[0 - 4 ]]</f>
        <v>1.4707870370370371E-2</v>
      </c>
      <c r="AG72" s="24">
        <f>IF(km4_splits_ranks[[#This Row],[4 - 8 ]]="DNF","DNF",km4_splits_ranks[[#This Row],[4 km]]+km4_splits_ranks[[#This Row],[4 - 8 ]])</f>
        <v>2.8857291666666667E-2</v>
      </c>
      <c r="AH72" s="24">
        <f>IF(km4_splits_ranks[[#This Row],[8 - 12 ]]="DNF","DNF",km4_splits_ranks[[#This Row],[8 km]]+km4_splits_ranks[[#This Row],[8 - 12 ]])</f>
        <v>4.2983101851851849E-2</v>
      </c>
      <c r="AI72" s="24">
        <f>IF(km4_splits_ranks[[#This Row],[12 - 16 ]]="DNF","DNF",km4_splits_ranks[[#This Row],[12 km]]+km4_splits_ranks[[#This Row],[12 - 16 ]])</f>
        <v>5.6884375000000001E-2</v>
      </c>
      <c r="AJ72" s="24">
        <f>IF(km4_splits_ranks[[#This Row],[16 -20 ]]="DNF","DNF",km4_splits_ranks[[#This Row],[16 km]]+km4_splits_ranks[[#This Row],[16 -20 ]])</f>
        <v>7.0846180555555555E-2</v>
      </c>
      <c r="AK72" s="24">
        <f>IF(km4_splits_ranks[[#This Row],[20 - 24 ]]="DNF","DNF",km4_splits_ranks[[#This Row],[20 km]]+km4_splits_ranks[[#This Row],[20 - 24 ]])</f>
        <v>8.5380208333333332E-2</v>
      </c>
      <c r="AL72" s="24">
        <f>IF(km4_splits_ranks[[#This Row],[24 - 28 ]]="DNF","DNF",km4_splits_ranks[[#This Row],[24 km]]+km4_splits_ranks[[#This Row],[24 - 28 ]])</f>
        <v>9.9729976851851851E-2</v>
      </c>
      <c r="AM72" s="24">
        <f>IF(km4_splits_ranks[[#This Row],[28 - 32 ]]="DNF","DNF",km4_splits_ranks[[#This Row],[28 km]]+km4_splits_ranks[[#This Row],[28 - 32 ]])</f>
        <v>0.11513333333333334</v>
      </c>
      <c r="AN72" s="24">
        <f>IF(km4_splits_ranks[[#This Row],[32 - 36 ]]="DNF","DNF",km4_splits_ranks[[#This Row],[32 km]]+km4_splits_ranks[[#This Row],[32 - 36 ]])</f>
        <v>0.13196493055555555</v>
      </c>
      <c r="AO72" s="24">
        <f>IF(km4_splits_ranks[[#This Row],[36 - 40 ]]="DNF","DNF",km4_splits_ranks[[#This Row],[36 km]]+km4_splits_ranks[[#This Row],[36 - 40 ]])</f>
        <v>0.14849189814814814</v>
      </c>
      <c r="AP72" s="29">
        <f>IF(km4_splits_ranks[[#This Row],[40 - 42 ]]="DNF","DNF",km4_splits_ranks[[#This Row],[40 km]]+km4_splits_ranks[[#This Row],[40 - 42 ]])</f>
        <v>0.15631840277777778</v>
      </c>
      <c r="AQ72" s="64">
        <f>IF(km4_splits_ranks[[#This Row],[4 km]]="DNF","DNF",RANK(km4_splits_ranks[[#This Row],[4 km]],km4_splits_ranks[4 km],1))</f>
        <v>85</v>
      </c>
      <c r="AR72" s="65">
        <f>IF(km4_splits_ranks[[#This Row],[8 km]]="DNF","DNF",RANK(km4_splits_ranks[[#This Row],[8 km]],km4_splits_ranks[8 km],1))</f>
        <v>79</v>
      </c>
      <c r="AS72" s="65">
        <f>IF(km4_splits_ranks[[#This Row],[12 km]]="DNF","DNF",RANK(km4_splits_ranks[[#This Row],[12 km]],km4_splits_ranks[12 km],1))</f>
        <v>80</v>
      </c>
      <c r="AT72" s="65">
        <f>IF(km4_splits_ranks[[#This Row],[16 km]]="DNF","DNF",RANK(km4_splits_ranks[[#This Row],[16 km]],km4_splits_ranks[16 km],1))</f>
        <v>76</v>
      </c>
      <c r="AU72" s="65">
        <f>IF(km4_splits_ranks[[#This Row],[20 km]]="DNF","DNF",RANK(km4_splits_ranks[[#This Row],[20 km]],km4_splits_ranks[20 km],1))</f>
        <v>73</v>
      </c>
      <c r="AV72" s="65">
        <f>IF(km4_splits_ranks[[#This Row],[24 km]]="DNF","DNF",RANK(km4_splits_ranks[[#This Row],[24 km]],km4_splits_ranks[24 km],1))</f>
        <v>73</v>
      </c>
      <c r="AW72" s="65">
        <f>IF(km4_splits_ranks[[#This Row],[28 km]]="DNF","DNF",RANK(km4_splits_ranks[[#This Row],[28 km]],km4_splits_ranks[28 km],1))</f>
        <v>70</v>
      </c>
      <c r="AX72" s="65">
        <f>IF(km4_splits_ranks[[#This Row],[32 km]]="DNF","DNF",RANK(km4_splits_ranks[[#This Row],[32 km]],km4_splits_ranks[32 km],1))</f>
        <v>68</v>
      </c>
      <c r="AY72" s="65">
        <f>IF(km4_splits_ranks[[#This Row],[36 km]]="DNF","DNF",RANK(km4_splits_ranks[[#This Row],[36 km]],km4_splits_ranks[36 km],1))</f>
        <v>68</v>
      </c>
      <c r="AZ72" s="65">
        <f>IF(km4_splits_ranks[[#This Row],[40 km]]="DNF","DNF",RANK(km4_splits_ranks[[#This Row],[40 km]],km4_splits_ranks[40 km],1))</f>
        <v>68</v>
      </c>
      <c r="BA72" s="65">
        <f>IF(km4_splits_ranks[[#This Row],[42 km]]="DNF","DNF",RANK(km4_splits_ranks[[#This Row],[42 km]],km4_splits_ranks[42 km],1))</f>
        <v>67</v>
      </c>
    </row>
    <row r="73" spans="2:53" x14ac:dyDescent="0.2">
      <c r="B73" s="5">
        <v>68</v>
      </c>
      <c r="C73" s="1">
        <v>67</v>
      </c>
      <c r="D73" s="1" t="s">
        <v>124</v>
      </c>
      <c r="E73" s="3">
        <v>1974</v>
      </c>
      <c r="F73" s="3" t="s">
        <v>1</v>
      </c>
      <c r="G73" s="3">
        <v>26</v>
      </c>
      <c r="H73" s="1" t="s">
        <v>115</v>
      </c>
      <c r="I73" s="7">
        <v>0.15655370370370369</v>
      </c>
      <c r="J73" s="38">
        <f>SUM(laps_times[[#This Row],[1]:[6]])</f>
        <v>1.4410648148148148E-2</v>
      </c>
      <c r="K73" s="39">
        <f>SUM(laps_times[[#This Row],[7]:[12]])</f>
        <v>1.384502314814815E-2</v>
      </c>
      <c r="L73" s="39">
        <f>SUM(laps_times[[#This Row],[13]:[18]])</f>
        <v>1.4067824074074075E-2</v>
      </c>
      <c r="M73" s="39">
        <f>SUM(laps_times[[#This Row],[19]:[24]])</f>
        <v>1.4423842592592592E-2</v>
      </c>
      <c r="N73" s="39">
        <f>SUM(laps_times[[#This Row],[25]:[30]])</f>
        <v>1.482662037037037E-2</v>
      </c>
      <c r="O73" s="39">
        <f>SUM(laps_times[[#This Row],[31]:[36]])</f>
        <v>1.4931018518518519E-2</v>
      </c>
      <c r="P73" s="39">
        <f>SUM(laps_times[[#This Row],[37]:[42]])</f>
        <v>1.5287615740740741E-2</v>
      </c>
      <c r="Q73" s="39">
        <f>SUM(laps_times[[#This Row],[43]:[48]])</f>
        <v>1.5534953703703705E-2</v>
      </c>
      <c r="R73" s="39">
        <f>SUM(laps_times[[#This Row],[49]:[54]])</f>
        <v>1.571898148148148E-2</v>
      </c>
      <c r="S73" s="39">
        <f>SUM(laps_times[[#This Row],[55]:[60]])</f>
        <v>1.6013657407407407E-2</v>
      </c>
      <c r="T73" s="40">
        <f>SUM(laps_times[[#This Row],[61]:[63]])</f>
        <v>7.4940972222222214E-3</v>
      </c>
      <c r="U73" s="58">
        <f>IF(km4_splits_ranks[[#This Row],[0 - 4 ]]="DNF","DNF",RANK(km4_splits_ranks[[#This Row],[0 - 4 ]],km4_splits_ranks[0 - 4 ],1))</f>
        <v>75</v>
      </c>
      <c r="V73" s="59">
        <f>IF(km4_splits_ranks[[#This Row],[4 - 8 ]]="DNF","DNF",RANK(km4_splits_ranks[[#This Row],[4 - 8 ]],km4_splits_ranks[4 - 8 ],1))</f>
        <v>73</v>
      </c>
      <c r="W73" s="59">
        <f>IF(km4_splits_ranks[[#This Row],[8 - 12 ]]="DNF","DNF",RANK(km4_splits_ranks[[#This Row],[8 - 12 ]],km4_splits_ranks[8 - 12 ],1))</f>
        <v>75</v>
      </c>
      <c r="X73" s="59">
        <f>IF(km4_splits_ranks[[#This Row],[12 - 16 ]]="DNF","DNF",RANK(km4_splits_ranks[[#This Row],[12 - 16 ]],km4_splits_ranks[12 - 16 ],1))</f>
        <v>76</v>
      </c>
      <c r="Y73" s="59">
        <f>IF(km4_splits_ranks[[#This Row],[16 -20 ]]="DNF","DNF",RANK(km4_splits_ranks[[#This Row],[16 -20 ]],km4_splits_ranks[16 -20 ],1))</f>
        <v>76</v>
      </c>
      <c r="Z73" s="59">
        <f>IF(km4_splits_ranks[[#This Row],[20 - 24 ]]="DNF","DNF",RANK(km4_splits_ranks[[#This Row],[20 - 24 ]],km4_splits_ranks[20 - 24 ],1))</f>
        <v>71</v>
      </c>
      <c r="AA73" s="59">
        <f>IF(km4_splits_ranks[[#This Row],[24 - 28 ]]="DNF","DNF",RANK(km4_splits_ranks[[#This Row],[24 - 28 ]],km4_splits_ranks[24 - 28 ],1))</f>
        <v>67</v>
      </c>
      <c r="AB73" s="59">
        <f>IF(km4_splits_ranks[[#This Row],[28 - 32 ]]="DNF","DNF",RANK(km4_splits_ranks[[#This Row],[28 - 32 ]],km4_splits_ranks[28 - 32 ],1))</f>
        <v>63</v>
      </c>
      <c r="AC73" s="59">
        <f>IF(km4_splits_ranks[[#This Row],[32 - 36 ]]="DNF","DNF",RANK(km4_splits_ranks[[#This Row],[32 - 36 ]],km4_splits_ranks[32 - 36 ],1))</f>
        <v>59</v>
      </c>
      <c r="AD73" s="59">
        <f>IF(km4_splits_ranks[[#This Row],[36 - 40 ]]="DNF","DNF",RANK(km4_splits_ranks[[#This Row],[36 - 40 ]],km4_splits_ranks[36 - 40 ],1))</f>
        <v>53</v>
      </c>
      <c r="AE73" s="60">
        <f>IF(km4_splits_ranks[[#This Row],[40 - 42 ]]="DNF","DNF",RANK(km4_splits_ranks[[#This Row],[40 - 42 ]],km4_splits_ranks[40 - 42 ],1))</f>
        <v>44</v>
      </c>
      <c r="AF73" s="28">
        <f>km4_splits_ranks[[#This Row],[0 - 4 ]]</f>
        <v>1.4410648148148148E-2</v>
      </c>
      <c r="AG73" s="24">
        <f>IF(km4_splits_ranks[[#This Row],[4 - 8 ]]="DNF","DNF",km4_splits_ranks[[#This Row],[4 km]]+km4_splits_ranks[[#This Row],[4 - 8 ]])</f>
        <v>2.8255671296296296E-2</v>
      </c>
      <c r="AH73" s="24">
        <f>IF(km4_splits_ranks[[#This Row],[8 - 12 ]]="DNF","DNF",km4_splits_ranks[[#This Row],[8 km]]+km4_splits_ranks[[#This Row],[8 - 12 ]])</f>
        <v>4.2323495370370369E-2</v>
      </c>
      <c r="AI73" s="24">
        <f>IF(km4_splits_ranks[[#This Row],[12 - 16 ]]="DNF","DNF",km4_splits_ranks[[#This Row],[12 km]]+km4_splits_ranks[[#This Row],[12 - 16 ]])</f>
        <v>5.6747337962962961E-2</v>
      </c>
      <c r="AJ73" s="24">
        <f>IF(km4_splits_ranks[[#This Row],[16 -20 ]]="DNF","DNF",km4_splits_ranks[[#This Row],[16 km]]+km4_splits_ranks[[#This Row],[16 -20 ]])</f>
        <v>7.1573958333333326E-2</v>
      </c>
      <c r="AK73" s="24">
        <f>IF(km4_splits_ranks[[#This Row],[20 - 24 ]]="DNF","DNF",km4_splits_ranks[[#This Row],[20 km]]+km4_splits_ranks[[#This Row],[20 - 24 ]])</f>
        <v>8.650497685185185E-2</v>
      </c>
      <c r="AL73" s="24">
        <f>IF(km4_splits_ranks[[#This Row],[24 - 28 ]]="DNF","DNF",km4_splits_ranks[[#This Row],[24 km]]+km4_splits_ranks[[#This Row],[24 - 28 ]])</f>
        <v>0.10179259259259259</v>
      </c>
      <c r="AM73" s="24">
        <f>IF(km4_splits_ranks[[#This Row],[28 - 32 ]]="DNF","DNF",km4_splits_ranks[[#This Row],[28 km]]+km4_splits_ranks[[#This Row],[28 - 32 ]])</f>
        <v>0.1173275462962963</v>
      </c>
      <c r="AN73" s="24">
        <f>IF(km4_splits_ranks[[#This Row],[32 - 36 ]]="DNF","DNF",km4_splits_ranks[[#This Row],[32 km]]+km4_splits_ranks[[#This Row],[32 - 36 ]])</f>
        <v>0.13304652777777778</v>
      </c>
      <c r="AO73" s="24">
        <f>IF(km4_splits_ranks[[#This Row],[36 - 40 ]]="DNF","DNF",km4_splits_ranks[[#This Row],[36 km]]+km4_splits_ranks[[#This Row],[36 - 40 ]])</f>
        <v>0.14906018518518518</v>
      </c>
      <c r="AP73" s="29">
        <f>IF(km4_splits_ranks[[#This Row],[40 - 42 ]]="DNF","DNF",km4_splits_ranks[[#This Row],[40 km]]+km4_splits_ranks[[#This Row],[40 - 42 ]])</f>
        <v>0.1565542824074074</v>
      </c>
      <c r="AQ73" s="64">
        <f>IF(km4_splits_ranks[[#This Row],[4 km]]="DNF","DNF",RANK(km4_splits_ranks[[#This Row],[4 km]],km4_splits_ranks[4 km],1))</f>
        <v>75</v>
      </c>
      <c r="AR73" s="65">
        <f>IF(km4_splits_ranks[[#This Row],[8 km]]="DNF","DNF",RANK(km4_splits_ranks[[#This Row],[8 km]],km4_splits_ranks[8 km],1))</f>
        <v>77</v>
      </c>
      <c r="AS73" s="65">
        <f>IF(km4_splits_ranks[[#This Row],[12 km]]="DNF","DNF",RANK(km4_splits_ranks[[#This Row],[12 km]],km4_splits_ranks[12 km],1))</f>
        <v>74</v>
      </c>
      <c r="AT73" s="65">
        <f>IF(km4_splits_ranks[[#This Row],[16 km]]="DNF","DNF",RANK(km4_splits_ranks[[#This Row],[16 km]],km4_splits_ranks[16 km],1))</f>
        <v>75</v>
      </c>
      <c r="AU73" s="65">
        <f>IF(km4_splits_ranks[[#This Row],[20 km]]="DNF","DNF",RANK(km4_splits_ranks[[#This Row],[20 km]],km4_splits_ranks[20 km],1))</f>
        <v>76</v>
      </c>
      <c r="AV73" s="65">
        <f>IF(km4_splits_ranks[[#This Row],[24 km]]="DNF","DNF",RANK(km4_splits_ranks[[#This Row],[24 km]],km4_splits_ranks[24 km],1))</f>
        <v>75</v>
      </c>
      <c r="AW73" s="65">
        <f>IF(km4_splits_ranks[[#This Row],[28 km]]="DNF","DNF",RANK(km4_splits_ranks[[#This Row],[28 km]],km4_splits_ranks[28 km],1))</f>
        <v>75</v>
      </c>
      <c r="AX73" s="65">
        <f>IF(km4_splits_ranks[[#This Row],[32 km]]="DNF","DNF",RANK(km4_splits_ranks[[#This Row],[32 km]],km4_splits_ranks[32 km],1))</f>
        <v>73</v>
      </c>
      <c r="AY73" s="65">
        <f>IF(km4_splits_ranks[[#This Row],[36 km]]="DNF","DNF",RANK(km4_splits_ranks[[#This Row],[36 km]],km4_splits_ranks[36 km],1))</f>
        <v>71</v>
      </c>
      <c r="AZ73" s="65">
        <f>IF(km4_splits_ranks[[#This Row],[40 km]]="DNF","DNF",RANK(km4_splits_ranks[[#This Row],[40 km]],km4_splits_ranks[40 km],1))</f>
        <v>70</v>
      </c>
      <c r="BA73" s="65">
        <f>IF(km4_splits_ranks[[#This Row],[42 km]]="DNF","DNF",RANK(km4_splits_ranks[[#This Row],[42 km]],km4_splits_ranks[42 km],1))</f>
        <v>68</v>
      </c>
    </row>
    <row r="74" spans="2:53" x14ac:dyDescent="0.2">
      <c r="B74" s="5">
        <v>69</v>
      </c>
      <c r="C74" s="1">
        <v>65</v>
      </c>
      <c r="D74" s="1" t="s">
        <v>125</v>
      </c>
      <c r="E74" s="3">
        <v>1979</v>
      </c>
      <c r="F74" s="3" t="s">
        <v>8</v>
      </c>
      <c r="G74" s="3">
        <v>23</v>
      </c>
      <c r="H74" s="1" t="s">
        <v>115</v>
      </c>
      <c r="I74" s="7">
        <v>0.157715625</v>
      </c>
      <c r="J74" s="38">
        <f>SUM(laps_times[[#This Row],[1]:[6]])</f>
        <v>1.4342939814814815E-2</v>
      </c>
      <c r="K74" s="39">
        <f>SUM(laps_times[[#This Row],[7]:[12]])</f>
        <v>1.3360069444444442E-2</v>
      </c>
      <c r="L74" s="39">
        <f>SUM(laps_times[[#This Row],[13]:[18]])</f>
        <v>1.3264236111111112E-2</v>
      </c>
      <c r="M74" s="39">
        <f>SUM(laps_times[[#This Row],[19]:[24]])</f>
        <v>1.3724074074074074E-2</v>
      </c>
      <c r="N74" s="39">
        <f>SUM(laps_times[[#This Row],[25]:[30]])</f>
        <v>1.3969675925925927E-2</v>
      </c>
      <c r="O74" s="39">
        <f>SUM(laps_times[[#This Row],[31]:[36]])</f>
        <v>1.4303240740740741E-2</v>
      </c>
      <c r="P74" s="39">
        <f>SUM(laps_times[[#This Row],[37]:[42]])</f>
        <v>1.5778703703703705E-2</v>
      </c>
      <c r="Q74" s="39">
        <f>SUM(laps_times[[#This Row],[43]:[48]])</f>
        <v>1.6836574074074073E-2</v>
      </c>
      <c r="R74" s="39">
        <f>SUM(laps_times[[#This Row],[49]:[54]])</f>
        <v>1.6781712962962964E-2</v>
      </c>
      <c r="S74" s="39">
        <f>SUM(laps_times[[#This Row],[55]:[60]])</f>
        <v>1.6633217592592592E-2</v>
      </c>
      <c r="T74" s="40">
        <f>SUM(laps_times[[#This Row],[61]:[63]])</f>
        <v>8.7216435185185175E-3</v>
      </c>
      <c r="U74" s="58">
        <f>IF(km4_splits_ranks[[#This Row],[0 - 4 ]]="DNF","DNF",RANK(km4_splits_ranks[[#This Row],[0 - 4 ]],km4_splits_ranks[0 - 4 ],1))</f>
        <v>74</v>
      </c>
      <c r="V74" s="59">
        <f>IF(km4_splits_ranks[[#This Row],[4 - 8 ]]="DNF","DNF",RANK(km4_splits_ranks[[#This Row],[4 - 8 ]],km4_splits_ranks[4 - 8 ],1))</f>
        <v>59</v>
      </c>
      <c r="W74" s="59">
        <f>IF(km4_splits_ranks[[#This Row],[8 - 12 ]]="DNF","DNF",RANK(km4_splits_ranks[[#This Row],[8 - 12 ]],km4_splits_ranks[8 - 12 ],1))</f>
        <v>52</v>
      </c>
      <c r="X74" s="59">
        <f>IF(km4_splits_ranks[[#This Row],[12 - 16 ]]="DNF","DNF",RANK(km4_splits_ranks[[#This Row],[12 - 16 ]],km4_splits_ranks[12 - 16 ],1))</f>
        <v>64</v>
      </c>
      <c r="Y74" s="59">
        <f>IF(km4_splits_ranks[[#This Row],[16 -20 ]]="DNF","DNF",RANK(km4_splits_ranks[[#This Row],[16 -20 ]],km4_splits_ranks[16 -20 ],1))</f>
        <v>65</v>
      </c>
      <c r="Z74" s="59">
        <f>IF(km4_splits_ranks[[#This Row],[20 - 24 ]]="DNF","DNF",RANK(km4_splits_ranks[[#This Row],[20 - 24 ]],km4_splits_ranks[20 - 24 ],1))</f>
        <v>63</v>
      </c>
      <c r="AA74" s="59">
        <f>IF(km4_splits_ranks[[#This Row],[24 - 28 ]]="DNF","DNF",RANK(km4_splits_ranks[[#This Row],[24 - 28 ]],km4_splits_ranks[24 - 28 ],1))</f>
        <v>75</v>
      </c>
      <c r="AB74" s="59">
        <f>IF(km4_splits_ranks[[#This Row],[28 - 32 ]]="DNF","DNF",RANK(km4_splits_ranks[[#This Row],[28 - 32 ]],km4_splits_ranks[28 - 32 ],1))</f>
        <v>76</v>
      </c>
      <c r="AC74" s="59">
        <f>IF(km4_splits_ranks[[#This Row],[32 - 36 ]]="DNF","DNF",RANK(km4_splits_ranks[[#This Row],[32 - 36 ]],km4_splits_ranks[32 - 36 ],1))</f>
        <v>73</v>
      </c>
      <c r="AD74" s="59">
        <f>IF(km4_splits_ranks[[#This Row],[36 - 40 ]]="DNF","DNF",RANK(km4_splits_ranks[[#This Row],[36 - 40 ]],km4_splits_ranks[36 - 40 ],1))</f>
        <v>63</v>
      </c>
      <c r="AE74" s="60">
        <f>IF(km4_splits_ranks[[#This Row],[40 - 42 ]]="DNF","DNF",RANK(km4_splits_ranks[[#This Row],[40 - 42 ]],km4_splits_ranks[40 - 42 ],1))</f>
        <v>72</v>
      </c>
      <c r="AF74" s="28">
        <f>km4_splits_ranks[[#This Row],[0 - 4 ]]</f>
        <v>1.4342939814814815E-2</v>
      </c>
      <c r="AG74" s="24">
        <f>IF(km4_splits_ranks[[#This Row],[4 - 8 ]]="DNF","DNF",km4_splits_ranks[[#This Row],[4 km]]+km4_splits_ranks[[#This Row],[4 - 8 ]])</f>
        <v>2.7703009259259257E-2</v>
      </c>
      <c r="AH74" s="24">
        <f>IF(km4_splits_ranks[[#This Row],[8 - 12 ]]="DNF","DNF",km4_splits_ranks[[#This Row],[8 km]]+km4_splits_ranks[[#This Row],[8 - 12 ]])</f>
        <v>4.0967245370370373E-2</v>
      </c>
      <c r="AI74" s="24">
        <f>IF(km4_splits_ranks[[#This Row],[12 - 16 ]]="DNF","DNF",km4_splits_ranks[[#This Row],[12 km]]+km4_splits_ranks[[#This Row],[12 - 16 ]])</f>
        <v>5.4691319444444449E-2</v>
      </c>
      <c r="AJ74" s="24">
        <f>IF(km4_splits_ranks[[#This Row],[16 -20 ]]="DNF","DNF",km4_splits_ranks[[#This Row],[16 km]]+km4_splits_ranks[[#This Row],[16 -20 ]])</f>
        <v>6.8660995370370376E-2</v>
      </c>
      <c r="AK74" s="24">
        <f>IF(km4_splits_ranks[[#This Row],[20 - 24 ]]="DNF","DNF",km4_splits_ranks[[#This Row],[20 km]]+km4_splits_ranks[[#This Row],[20 - 24 ]])</f>
        <v>8.2964236111111117E-2</v>
      </c>
      <c r="AL74" s="24">
        <f>IF(km4_splits_ranks[[#This Row],[24 - 28 ]]="DNF","DNF",km4_splits_ranks[[#This Row],[24 km]]+km4_splits_ranks[[#This Row],[24 - 28 ]])</f>
        <v>9.8742939814814829E-2</v>
      </c>
      <c r="AM74" s="24">
        <f>IF(km4_splits_ranks[[#This Row],[28 - 32 ]]="DNF","DNF",km4_splits_ranks[[#This Row],[28 km]]+km4_splits_ranks[[#This Row],[28 - 32 ]])</f>
        <v>0.1155795138888889</v>
      </c>
      <c r="AN74" s="24">
        <f>IF(km4_splits_ranks[[#This Row],[32 - 36 ]]="DNF","DNF",km4_splits_ranks[[#This Row],[32 km]]+km4_splits_ranks[[#This Row],[32 - 36 ]])</f>
        <v>0.13236122685185187</v>
      </c>
      <c r="AO74" s="24">
        <f>IF(km4_splits_ranks[[#This Row],[36 - 40 ]]="DNF","DNF",km4_splits_ranks[[#This Row],[36 km]]+km4_splits_ranks[[#This Row],[36 - 40 ]])</f>
        <v>0.14899444444444446</v>
      </c>
      <c r="AP74" s="29">
        <f>IF(km4_splits_ranks[[#This Row],[40 - 42 ]]="DNF","DNF",km4_splits_ranks[[#This Row],[40 km]]+km4_splits_ranks[[#This Row],[40 - 42 ]])</f>
        <v>0.15771608796296296</v>
      </c>
      <c r="AQ74" s="64">
        <f>IF(km4_splits_ranks[[#This Row],[4 km]]="DNF","DNF",RANK(km4_splits_ranks[[#This Row],[4 km]],km4_splits_ranks[4 km],1))</f>
        <v>74</v>
      </c>
      <c r="AR74" s="65">
        <f>IF(km4_splits_ranks[[#This Row],[8 km]]="DNF","DNF",RANK(km4_splits_ranks[[#This Row],[8 km]],km4_splits_ranks[8 km],1))</f>
        <v>68</v>
      </c>
      <c r="AS74" s="65">
        <f>IF(km4_splits_ranks[[#This Row],[12 km]]="DNF","DNF",RANK(km4_splits_ranks[[#This Row],[12 km]],km4_splits_ranks[12 km],1))</f>
        <v>64</v>
      </c>
      <c r="AT74" s="65">
        <f>IF(km4_splits_ranks[[#This Row],[16 km]]="DNF","DNF",RANK(km4_splits_ranks[[#This Row],[16 km]],km4_splits_ranks[16 km],1))</f>
        <v>63</v>
      </c>
      <c r="AU74" s="65">
        <f>IF(km4_splits_ranks[[#This Row],[20 km]]="DNF","DNF",RANK(km4_splits_ranks[[#This Row],[20 km]],km4_splits_ranks[20 km],1))</f>
        <v>65</v>
      </c>
      <c r="AV74" s="65">
        <f>IF(km4_splits_ranks[[#This Row],[24 km]]="DNF","DNF",RANK(km4_splits_ranks[[#This Row],[24 km]],km4_splits_ranks[24 km],1))</f>
        <v>65</v>
      </c>
      <c r="AW74" s="65">
        <f>IF(km4_splits_ranks[[#This Row],[28 km]]="DNF","DNF",RANK(km4_splits_ranks[[#This Row],[28 km]],km4_splits_ranks[28 km],1))</f>
        <v>66</v>
      </c>
      <c r="AX74" s="65">
        <f>IF(km4_splits_ranks[[#This Row],[32 km]]="DNF","DNF",RANK(km4_splits_ranks[[#This Row],[32 km]],km4_splits_ranks[32 km],1))</f>
        <v>70</v>
      </c>
      <c r="AY74" s="65">
        <f>IF(km4_splits_ranks[[#This Row],[36 km]]="DNF","DNF",RANK(km4_splits_ranks[[#This Row],[36 km]],km4_splits_ranks[36 km],1))</f>
        <v>70</v>
      </c>
      <c r="AZ74" s="65">
        <f>IF(km4_splits_ranks[[#This Row],[40 km]]="DNF","DNF",RANK(km4_splits_ranks[[#This Row],[40 km]],km4_splits_ranks[40 km],1))</f>
        <v>69</v>
      </c>
      <c r="BA74" s="65">
        <f>IF(km4_splits_ranks[[#This Row],[42 km]]="DNF","DNF",RANK(km4_splits_ranks[[#This Row],[42 km]],km4_splits_ranks[42 km],1))</f>
        <v>69</v>
      </c>
    </row>
    <row r="75" spans="2:53" x14ac:dyDescent="0.2">
      <c r="B75" s="5">
        <v>70</v>
      </c>
      <c r="C75" s="1">
        <v>134</v>
      </c>
      <c r="D75" s="1" t="s">
        <v>126</v>
      </c>
      <c r="E75" s="3">
        <v>1973</v>
      </c>
      <c r="F75" s="3" t="s">
        <v>1</v>
      </c>
      <c r="G75" s="3">
        <v>27</v>
      </c>
      <c r="H75" s="1" t="s">
        <v>127</v>
      </c>
      <c r="I75" s="7">
        <v>0.15888055555555555</v>
      </c>
      <c r="J75" s="38">
        <f>SUM(laps_times[[#This Row],[1]:[6]])</f>
        <v>1.3524189814814815E-2</v>
      </c>
      <c r="K75" s="39">
        <f>SUM(laps_times[[#This Row],[7]:[12]])</f>
        <v>1.2845138888888889E-2</v>
      </c>
      <c r="L75" s="39">
        <f>SUM(laps_times[[#This Row],[13]:[18]])</f>
        <v>1.3153356481481481E-2</v>
      </c>
      <c r="M75" s="39">
        <f>SUM(laps_times[[#This Row],[19]:[24]])</f>
        <v>1.3181249999999999E-2</v>
      </c>
      <c r="N75" s="39">
        <f>SUM(laps_times[[#This Row],[25]:[30]])</f>
        <v>1.3576388888888888E-2</v>
      </c>
      <c r="O75" s="39">
        <f>SUM(laps_times[[#This Row],[31]:[36]])</f>
        <v>1.4581712962962965E-2</v>
      </c>
      <c r="P75" s="39">
        <f>SUM(laps_times[[#This Row],[37]:[42]])</f>
        <v>1.5556018518518518E-2</v>
      </c>
      <c r="Q75" s="39">
        <f>SUM(laps_times[[#This Row],[43]:[48]])</f>
        <v>1.7050115740740741E-2</v>
      </c>
      <c r="R75" s="39">
        <f>SUM(laps_times[[#This Row],[49]:[54]])</f>
        <v>1.8662731481481482E-2</v>
      </c>
      <c r="S75" s="39">
        <f>SUM(laps_times[[#This Row],[55]:[60]])</f>
        <v>1.7857291666666667E-2</v>
      </c>
      <c r="T75" s="40">
        <f>SUM(laps_times[[#This Row],[61]:[63]])</f>
        <v>8.8925925925925926E-3</v>
      </c>
      <c r="U75" s="58">
        <f>IF(km4_splits_ranks[[#This Row],[0 - 4 ]]="DNF","DNF",RANK(km4_splits_ranks[[#This Row],[0 - 4 ]],km4_splits_ranks[0 - 4 ],1))</f>
        <v>52</v>
      </c>
      <c r="V75" s="59">
        <f>IF(km4_splits_ranks[[#This Row],[4 - 8 ]]="DNF","DNF",RANK(km4_splits_ranks[[#This Row],[4 - 8 ]],km4_splits_ranks[4 - 8 ],1))</f>
        <v>44</v>
      </c>
      <c r="W75" s="59">
        <f>IF(km4_splits_ranks[[#This Row],[8 - 12 ]]="DNF","DNF",RANK(km4_splits_ranks[[#This Row],[8 - 12 ]],km4_splits_ranks[8 - 12 ],1))</f>
        <v>47</v>
      </c>
      <c r="X75" s="59">
        <f>IF(km4_splits_ranks[[#This Row],[12 - 16 ]]="DNF","DNF",RANK(km4_splits_ranks[[#This Row],[12 - 16 ]],km4_splits_ranks[12 - 16 ],1))</f>
        <v>47</v>
      </c>
      <c r="Y75" s="59">
        <f>IF(km4_splits_ranks[[#This Row],[16 -20 ]]="DNF","DNF",RANK(km4_splits_ranks[[#This Row],[16 -20 ]],km4_splits_ranks[16 -20 ],1))</f>
        <v>51</v>
      </c>
      <c r="Z75" s="59">
        <f>IF(km4_splits_ranks[[#This Row],[20 - 24 ]]="DNF","DNF",RANK(km4_splits_ranks[[#This Row],[20 - 24 ]],km4_splits_ranks[20 - 24 ],1))</f>
        <v>69</v>
      </c>
      <c r="AA75" s="59">
        <f>IF(km4_splits_ranks[[#This Row],[24 - 28 ]]="DNF","DNF",RANK(km4_splits_ranks[[#This Row],[24 - 28 ]],km4_splits_ranks[24 - 28 ],1))</f>
        <v>71</v>
      </c>
      <c r="AB75" s="59">
        <f>IF(km4_splits_ranks[[#This Row],[28 - 32 ]]="DNF","DNF",RANK(km4_splits_ranks[[#This Row],[28 - 32 ]],km4_splits_ranks[28 - 32 ],1))</f>
        <v>77</v>
      </c>
      <c r="AC75" s="59">
        <f>IF(km4_splits_ranks[[#This Row],[32 - 36 ]]="DNF","DNF",RANK(km4_splits_ranks[[#This Row],[32 - 36 ]],km4_splits_ranks[32 - 36 ],1))</f>
        <v>84</v>
      </c>
      <c r="AD75" s="59">
        <f>IF(km4_splits_ranks[[#This Row],[36 - 40 ]]="DNF","DNF",RANK(km4_splits_ranks[[#This Row],[36 - 40 ]],km4_splits_ranks[36 - 40 ],1))</f>
        <v>76</v>
      </c>
      <c r="AE75" s="60">
        <f>IF(km4_splits_ranks[[#This Row],[40 - 42 ]]="DNF","DNF",RANK(km4_splits_ranks[[#This Row],[40 - 42 ]],km4_splits_ranks[40 - 42 ],1))</f>
        <v>75</v>
      </c>
      <c r="AF75" s="28">
        <f>km4_splits_ranks[[#This Row],[0 - 4 ]]</f>
        <v>1.3524189814814815E-2</v>
      </c>
      <c r="AG75" s="24">
        <f>IF(km4_splits_ranks[[#This Row],[4 - 8 ]]="DNF","DNF",km4_splits_ranks[[#This Row],[4 km]]+km4_splits_ranks[[#This Row],[4 - 8 ]])</f>
        <v>2.6369328703703704E-2</v>
      </c>
      <c r="AH75" s="24">
        <f>IF(km4_splits_ranks[[#This Row],[8 - 12 ]]="DNF","DNF",km4_splits_ranks[[#This Row],[8 km]]+km4_splits_ranks[[#This Row],[8 - 12 ]])</f>
        <v>3.9522685185185188E-2</v>
      </c>
      <c r="AI75" s="24">
        <f>IF(km4_splits_ranks[[#This Row],[12 - 16 ]]="DNF","DNF",km4_splits_ranks[[#This Row],[12 km]]+km4_splits_ranks[[#This Row],[12 - 16 ]])</f>
        <v>5.2703935185185187E-2</v>
      </c>
      <c r="AJ75" s="24">
        <f>IF(km4_splits_ranks[[#This Row],[16 -20 ]]="DNF","DNF",km4_splits_ranks[[#This Row],[16 km]]+km4_splits_ranks[[#This Row],[16 -20 ]])</f>
        <v>6.6280324074074082E-2</v>
      </c>
      <c r="AK75" s="24">
        <f>IF(km4_splits_ranks[[#This Row],[20 - 24 ]]="DNF","DNF",km4_splits_ranks[[#This Row],[20 km]]+km4_splits_ranks[[#This Row],[20 - 24 ]])</f>
        <v>8.0862037037037052E-2</v>
      </c>
      <c r="AL75" s="24">
        <f>IF(km4_splits_ranks[[#This Row],[24 - 28 ]]="DNF","DNF",km4_splits_ranks[[#This Row],[24 km]]+km4_splits_ranks[[#This Row],[24 - 28 ]])</f>
        <v>9.6418055555555576E-2</v>
      </c>
      <c r="AM75" s="24">
        <f>IF(km4_splits_ranks[[#This Row],[28 - 32 ]]="DNF","DNF",km4_splits_ranks[[#This Row],[28 km]]+km4_splits_ranks[[#This Row],[28 - 32 ]])</f>
        <v>0.11346817129629631</v>
      </c>
      <c r="AN75" s="24">
        <f>IF(km4_splits_ranks[[#This Row],[32 - 36 ]]="DNF","DNF",km4_splits_ranks[[#This Row],[32 km]]+km4_splits_ranks[[#This Row],[32 - 36 ]])</f>
        <v>0.13213090277777778</v>
      </c>
      <c r="AO75" s="24">
        <f>IF(km4_splits_ranks[[#This Row],[36 - 40 ]]="DNF","DNF",km4_splits_ranks[[#This Row],[36 km]]+km4_splits_ranks[[#This Row],[36 - 40 ]])</f>
        <v>0.14998819444444444</v>
      </c>
      <c r="AP75" s="29">
        <f>IF(km4_splits_ranks[[#This Row],[40 - 42 ]]="DNF","DNF",km4_splits_ranks[[#This Row],[40 km]]+km4_splits_ranks[[#This Row],[40 - 42 ]])</f>
        <v>0.15888078703703704</v>
      </c>
      <c r="AQ75" s="64">
        <f>IF(km4_splits_ranks[[#This Row],[4 km]]="DNF","DNF",RANK(km4_splits_ranks[[#This Row],[4 km]],km4_splits_ranks[4 km],1))</f>
        <v>52</v>
      </c>
      <c r="AR75" s="65">
        <f>IF(km4_splits_ranks[[#This Row],[8 km]]="DNF","DNF",RANK(km4_splits_ranks[[#This Row],[8 km]],km4_splits_ranks[8 km],1))</f>
        <v>49</v>
      </c>
      <c r="AS75" s="65">
        <f>IF(km4_splits_ranks[[#This Row],[12 km]]="DNF","DNF",RANK(km4_splits_ranks[[#This Row],[12 km]],km4_splits_ranks[12 km],1))</f>
        <v>47</v>
      </c>
      <c r="AT75" s="65">
        <f>IF(km4_splits_ranks[[#This Row],[16 km]]="DNF","DNF",RANK(km4_splits_ranks[[#This Row],[16 km]],km4_splits_ranks[16 km],1))</f>
        <v>48</v>
      </c>
      <c r="AU75" s="65">
        <f>IF(km4_splits_ranks[[#This Row],[20 km]]="DNF","DNF",RANK(km4_splits_ranks[[#This Row],[20 km]],km4_splits_ranks[20 km],1))</f>
        <v>48</v>
      </c>
      <c r="AV75" s="65">
        <f>IF(km4_splits_ranks[[#This Row],[24 km]]="DNF","DNF",RANK(km4_splits_ranks[[#This Row],[24 km]],km4_splits_ranks[24 km],1))</f>
        <v>50</v>
      </c>
      <c r="AW75" s="65">
        <f>IF(km4_splits_ranks[[#This Row],[28 km]]="DNF","DNF",RANK(km4_splits_ranks[[#This Row],[28 km]],km4_splits_ranks[28 km],1))</f>
        <v>58</v>
      </c>
      <c r="AX75" s="65">
        <f>IF(km4_splits_ranks[[#This Row],[32 km]]="DNF","DNF",RANK(km4_splits_ranks[[#This Row],[32 km]],km4_splits_ranks[32 km],1))</f>
        <v>64</v>
      </c>
      <c r="AY75" s="65">
        <f>IF(km4_splits_ranks[[#This Row],[36 km]]="DNF","DNF",RANK(km4_splits_ranks[[#This Row],[36 km]],km4_splits_ranks[36 km],1))</f>
        <v>69</v>
      </c>
      <c r="AZ75" s="65">
        <f>IF(km4_splits_ranks[[#This Row],[40 km]]="DNF","DNF",RANK(km4_splits_ranks[[#This Row],[40 km]],km4_splits_ranks[40 km],1))</f>
        <v>71</v>
      </c>
      <c r="BA75" s="65">
        <f>IF(km4_splits_ranks[[#This Row],[42 km]]="DNF","DNF",RANK(km4_splits_ranks[[#This Row],[42 km]],km4_splits_ranks[42 km],1))</f>
        <v>70</v>
      </c>
    </row>
    <row r="76" spans="2:53" x14ac:dyDescent="0.2">
      <c r="B76" s="5">
        <v>71</v>
      </c>
      <c r="C76" s="1">
        <v>55</v>
      </c>
      <c r="D76" s="1" t="s">
        <v>128</v>
      </c>
      <c r="E76" s="3">
        <v>1977</v>
      </c>
      <c r="F76" s="3" t="s">
        <v>8</v>
      </c>
      <c r="G76" s="3">
        <v>24</v>
      </c>
      <c r="H76" s="1" t="s">
        <v>95</v>
      </c>
      <c r="I76" s="7">
        <v>0.15922222222222224</v>
      </c>
      <c r="J76" s="38">
        <f>SUM(laps_times[[#This Row],[1]:[6]])</f>
        <v>1.3412384259259259E-2</v>
      </c>
      <c r="K76" s="39">
        <f>SUM(laps_times[[#This Row],[7]:[12]])</f>
        <v>1.3158680555555555E-2</v>
      </c>
      <c r="L76" s="39">
        <f>SUM(laps_times[[#This Row],[13]:[18]])</f>
        <v>1.3674537037037037E-2</v>
      </c>
      <c r="M76" s="39">
        <f>SUM(laps_times[[#This Row],[19]:[24]])</f>
        <v>1.4209837962962964E-2</v>
      </c>
      <c r="N76" s="39">
        <f>SUM(laps_times[[#This Row],[25]:[30]])</f>
        <v>1.4849884259259261E-2</v>
      </c>
      <c r="O76" s="39">
        <f>SUM(laps_times[[#This Row],[31]:[36]])</f>
        <v>1.5363541666666666E-2</v>
      </c>
      <c r="P76" s="39">
        <f>SUM(laps_times[[#This Row],[37]:[42]])</f>
        <v>1.5595370370370371E-2</v>
      </c>
      <c r="Q76" s="39">
        <f>SUM(laps_times[[#This Row],[43]:[48]])</f>
        <v>1.6738078703703703E-2</v>
      </c>
      <c r="R76" s="39">
        <f>SUM(laps_times[[#This Row],[49]:[54]])</f>
        <v>1.6870949074074073E-2</v>
      </c>
      <c r="S76" s="39">
        <f>SUM(laps_times[[#This Row],[55]:[60]])</f>
        <v>1.6733217592592591E-2</v>
      </c>
      <c r="T76" s="40">
        <f>SUM(laps_times[[#This Row],[61]:[63]])</f>
        <v>8.6159722222222228E-3</v>
      </c>
      <c r="U76" s="58">
        <f>IF(km4_splits_ranks[[#This Row],[0 - 4 ]]="DNF","DNF",RANK(km4_splits_ranks[[#This Row],[0 - 4 ]],km4_splits_ranks[0 - 4 ],1))</f>
        <v>48</v>
      </c>
      <c r="V76" s="59">
        <f>IF(km4_splits_ranks[[#This Row],[4 - 8 ]]="DNF","DNF",RANK(km4_splits_ranks[[#This Row],[4 - 8 ]],km4_splits_ranks[4 - 8 ],1))</f>
        <v>54</v>
      </c>
      <c r="W76" s="59">
        <f>IF(km4_splits_ranks[[#This Row],[8 - 12 ]]="DNF","DNF",RANK(km4_splits_ranks[[#This Row],[8 - 12 ]],km4_splits_ranks[8 - 12 ],1))</f>
        <v>66</v>
      </c>
      <c r="X76" s="59">
        <f>IF(km4_splits_ranks[[#This Row],[12 - 16 ]]="DNF","DNF",RANK(km4_splits_ranks[[#This Row],[12 - 16 ]],km4_splits_ranks[12 - 16 ],1))</f>
        <v>74</v>
      </c>
      <c r="Y76" s="59">
        <f>IF(km4_splits_ranks[[#This Row],[16 -20 ]]="DNF","DNF",RANK(km4_splits_ranks[[#This Row],[16 -20 ]],km4_splits_ranks[16 -20 ],1))</f>
        <v>77</v>
      </c>
      <c r="Z76" s="59">
        <f>IF(km4_splits_ranks[[#This Row],[20 - 24 ]]="DNF","DNF",RANK(km4_splits_ranks[[#This Row],[20 - 24 ]],km4_splits_ranks[20 - 24 ],1))</f>
        <v>75</v>
      </c>
      <c r="AA76" s="59">
        <f>IF(km4_splits_ranks[[#This Row],[24 - 28 ]]="DNF","DNF",RANK(km4_splits_ranks[[#This Row],[24 - 28 ]],km4_splits_ranks[24 - 28 ],1))</f>
        <v>72</v>
      </c>
      <c r="AB76" s="59">
        <f>IF(km4_splits_ranks[[#This Row],[28 - 32 ]]="DNF","DNF",RANK(km4_splits_ranks[[#This Row],[28 - 32 ]],km4_splits_ranks[28 - 32 ],1))</f>
        <v>75</v>
      </c>
      <c r="AC76" s="59">
        <f>IF(km4_splits_ranks[[#This Row],[32 - 36 ]]="DNF","DNF",RANK(km4_splits_ranks[[#This Row],[32 - 36 ]],km4_splits_ranks[32 - 36 ],1))</f>
        <v>75</v>
      </c>
      <c r="AD76" s="59">
        <f>IF(km4_splits_ranks[[#This Row],[36 - 40 ]]="DNF","DNF",RANK(km4_splits_ranks[[#This Row],[36 - 40 ]],km4_splits_ranks[36 - 40 ],1))</f>
        <v>64</v>
      </c>
      <c r="AE76" s="60">
        <f>IF(km4_splits_ranks[[#This Row],[40 - 42 ]]="DNF","DNF",RANK(km4_splits_ranks[[#This Row],[40 - 42 ]],km4_splits_ranks[40 - 42 ],1))</f>
        <v>69</v>
      </c>
      <c r="AF76" s="28">
        <f>km4_splits_ranks[[#This Row],[0 - 4 ]]</f>
        <v>1.3412384259259259E-2</v>
      </c>
      <c r="AG76" s="24">
        <f>IF(km4_splits_ranks[[#This Row],[4 - 8 ]]="DNF","DNF",km4_splits_ranks[[#This Row],[4 km]]+km4_splits_ranks[[#This Row],[4 - 8 ]])</f>
        <v>2.6571064814814815E-2</v>
      </c>
      <c r="AH76" s="24">
        <f>IF(km4_splits_ranks[[#This Row],[8 - 12 ]]="DNF","DNF",km4_splits_ranks[[#This Row],[8 km]]+km4_splits_ranks[[#This Row],[8 - 12 ]])</f>
        <v>4.0245601851851852E-2</v>
      </c>
      <c r="AI76" s="24">
        <f>IF(km4_splits_ranks[[#This Row],[12 - 16 ]]="DNF","DNF",km4_splits_ranks[[#This Row],[12 km]]+km4_splits_ranks[[#This Row],[12 - 16 ]])</f>
        <v>5.4455439814814814E-2</v>
      </c>
      <c r="AJ76" s="24">
        <f>IF(km4_splits_ranks[[#This Row],[16 -20 ]]="DNF","DNF",km4_splits_ranks[[#This Row],[16 km]]+km4_splits_ranks[[#This Row],[16 -20 ]])</f>
        <v>6.9305324074074082E-2</v>
      </c>
      <c r="AK76" s="24">
        <f>IF(km4_splits_ranks[[#This Row],[20 - 24 ]]="DNF","DNF",km4_splits_ranks[[#This Row],[20 km]]+km4_splits_ranks[[#This Row],[20 - 24 ]])</f>
        <v>8.4668865740740742E-2</v>
      </c>
      <c r="AL76" s="24">
        <f>IF(km4_splits_ranks[[#This Row],[24 - 28 ]]="DNF","DNF",km4_splits_ranks[[#This Row],[24 km]]+km4_splits_ranks[[#This Row],[24 - 28 ]])</f>
        <v>0.10026423611111111</v>
      </c>
      <c r="AM76" s="24">
        <f>IF(km4_splits_ranks[[#This Row],[28 - 32 ]]="DNF","DNF",km4_splits_ranks[[#This Row],[28 km]]+km4_splits_ranks[[#This Row],[28 - 32 ]])</f>
        <v>0.11700231481481482</v>
      </c>
      <c r="AN76" s="24">
        <f>IF(km4_splits_ranks[[#This Row],[32 - 36 ]]="DNF","DNF",km4_splits_ranks[[#This Row],[32 km]]+km4_splits_ranks[[#This Row],[32 - 36 ]])</f>
        <v>0.1338732638888889</v>
      </c>
      <c r="AO76" s="24">
        <f>IF(km4_splits_ranks[[#This Row],[36 - 40 ]]="DNF","DNF",km4_splits_ranks[[#This Row],[36 km]]+km4_splits_ranks[[#This Row],[36 - 40 ]])</f>
        <v>0.15060648148148148</v>
      </c>
      <c r="AP76" s="29">
        <f>IF(km4_splits_ranks[[#This Row],[40 - 42 ]]="DNF","DNF",km4_splits_ranks[[#This Row],[40 km]]+km4_splits_ranks[[#This Row],[40 - 42 ]])</f>
        <v>0.15922245370370369</v>
      </c>
      <c r="AQ76" s="64">
        <f>IF(km4_splits_ranks[[#This Row],[4 km]]="DNF","DNF",RANK(km4_splits_ranks[[#This Row],[4 km]],km4_splits_ranks[4 km],1))</f>
        <v>48</v>
      </c>
      <c r="AR76" s="65">
        <f>IF(km4_splits_ranks[[#This Row],[8 km]]="DNF","DNF",RANK(km4_splits_ranks[[#This Row],[8 km]],km4_splits_ranks[8 km],1))</f>
        <v>53</v>
      </c>
      <c r="AS76" s="65">
        <f>IF(km4_splits_ranks[[#This Row],[12 km]]="DNF","DNF",RANK(km4_splits_ranks[[#This Row],[12 km]],km4_splits_ranks[12 km],1))</f>
        <v>55</v>
      </c>
      <c r="AT76" s="65">
        <f>IF(km4_splits_ranks[[#This Row],[16 km]]="DNF","DNF",RANK(km4_splits_ranks[[#This Row],[16 km]],km4_splits_ranks[16 km],1))</f>
        <v>60</v>
      </c>
      <c r="AU76" s="65">
        <f>IF(km4_splits_ranks[[#This Row],[20 km]]="DNF","DNF",RANK(km4_splits_ranks[[#This Row],[20 km]],km4_splits_ranks[20 km],1))</f>
        <v>70</v>
      </c>
      <c r="AV76" s="65">
        <f>IF(km4_splits_ranks[[#This Row],[24 km]]="DNF","DNF",RANK(km4_splits_ranks[[#This Row],[24 km]],km4_splits_ranks[24 km],1))</f>
        <v>71</v>
      </c>
      <c r="AW76" s="65">
        <f>IF(km4_splits_ranks[[#This Row],[28 km]]="DNF","DNF",RANK(km4_splits_ranks[[#This Row],[28 km]],km4_splits_ranks[28 km],1))</f>
        <v>73</v>
      </c>
      <c r="AX76" s="65">
        <f>IF(km4_splits_ranks[[#This Row],[32 km]]="DNF","DNF",RANK(km4_splits_ranks[[#This Row],[32 km]],km4_splits_ranks[32 km],1))</f>
        <v>72</v>
      </c>
      <c r="AY76" s="65">
        <f>IF(km4_splits_ranks[[#This Row],[36 km]]="DNF","DNF",RANK(km4_splits_ranks[[#This Row],[36 km]],km4_splits_ranks[36 km],1))</f>
        <v>73</v>
      </c>
      <c r="AZ76" s="65">
        <f>IF(km4_splits_ranks[[#This Row],[40 km]]="DNF","DNF",RANK(km4_splits_ranks[[#This Row],[40 km]],km4_splits_ranks[40 km],1))</f>
        <v>72</v>
      </c>
      <c r="BA76" s="65">
        <f>IF(km4_splits_ranks[[#This Row],[42 km]]="DNF","DNF",RANK(km4_splits_ranks[[#This Row],[42 km]],km4_splits_ranks[42 km],1))</f>
        <v>71</v>
      </c>
    </row>
    <row r="77" spans="2:53" x14ac:dyDescent="0.2">
      <c r="B77" s="5">
        <v>72</v>
      </c>
      <c r="C77" s="1">
        <v>58</v>
      </c>
      <c r="D77" s="1" t="s">
        <v>129</v>
      </c>
      <c r="E77" s="3">
        <v>1970</v>
      </c>
      <c r="F77" s="3" t="s">
        <v>1</v>
      </c>
      <c r="G77" s="3">
        <v>28</v>
      </c>
      <c r="H77" s="1" t="s">
        <v>130</v>
      </c>
      <c r="I77" s="7">
        <v>0.1600087962962963</v>
      </c>
      <c r="J77" s="38">
        <f>SUM(laps_times[[#This Row],[1]:[6]])</f>
        <v>1.3734375E-2</v>
      </c>
      <c r="K77" s="39">
        <f>SUM(laps_times[[#This Row],[7]:[12]])</f>
        <v>1.3459027777777778E-2</v>
      </c>
      <c r="L77" s="39">
        <f>SUM(laps_times[[#This Row],[13]:[18]])</f>
        <v>1.3537500000000001E-2</v>
      </c>
      <c r="M77" s="39">
        <f>SUM(laps_times[[#This Row],[19]:[24]])</f>
        <v>1.3847337962962964E-2</v>
      </c>
      <c r="N77" s="39">
        <f>SUM(laps_times[[#This Row],[25]:[30]])</f>
        <v>1.4565046296296296E-2</v>
      </c>
      <c r="O77" s="39">
        <f>SUM(laps_times[[#This Row],[31]:[36]])</f>
        <v>1.5149305555555556E-2</v>
      </c>
      <c r="P77" s="39">
        <f>SUM(laps_times[[#This Row],[37]:[42]])</f>
        <v>1.5504282407407408E-2</v>
      </c>
      <c r="Q77" s="39">
        <f>SUM(laps_times[[#This Row],[43]:[48]])</f>
        <v>1.6424768518518519E-2</v>
      </c>
      <c r="R77" s="39">
        <f>SUM(laps_times[[#This Row],[49]:[54]])</f>
        <v>1.7424884259259261E-2</v>
      </c>
      <c r="S77" s="39">
        <f>SUM(laps_times[[#This Row],[55]:[60]])</f>
        <v>1.7567245370370372E-2</v>
      </c>
      <c r="T77" s="40">
        <f>SUM(laps_times[[#This Row],[61]:[63]])</f>
        <v>8.7950231481481473E-3</v>
      </c>
      <c r="U77" s="58">
        <f>IF(km4_splits_ranks[[#This Row],[0 - 4 ]]="DNF","DNF",RANK(km4_splits_ranks[[#This Row],[0 - 4 ]],km4_splits_ranks[0 - 4 ],1))</f>
        <v>59</v>
      </c>
      <c r="V77" s="59">
        <f>IF(km4_splits_ranks[[#This Row],[4 - 8 ]]="DNF","DNF",RANK(km4_splits_ranks[[#This Row],[4 - 8 ]],km4_splits_ranks[4 - 8 ],1))</f>
        <v>63</v>
      </c>
      <c r="W77" s="59">
        <f>IF(km4_splits_ranks[[#This Row],[8 - 12 ]]="DNF","DNF",RANK(km4_splits_ranks[[#This Row],[8 - 12 ]],km4_splits_ranks[8 - 12 ],1))</f>
        <v>62</v>
      </c>
      <c r="X77" s="59">
        <f>IF(km4_splits_ranks[[#This Row],[12 - 16 ]]="DNF","DNF",RANK(km4_splits_ranks[[#This Row],[12 - 16 ]],km4_splits_ranks[12 - 16 ],1))</f>
        <v>65</v>
      </c>
      <c r="Y77" s="59">
        <f>IF(km4_splits_ranks[[#This Row],[16 -20 ]]="DNF","DNF",RANK(km4_splits_ranks[[#This Row],[16 -20 ]],km4_splits_ranks[16 -20 ],1))</f>
        <v>73</v>
      </c>
      <c r="Z77" s="59">
        <f>IF(km4_splits_ranks[[#This Row],[20 - 24 ]]="DNF","DNF",RANK(km4_splits_ranks[[#This Row],[20 - 24 ]],km4_splits_ranks[20 - 24 ],1))</f>
        <v>73</v>
      </c>
      <c r="AA77" s="59">
        <f>IF(km4_splits_ranks[[#This Row],[24 - 28 ]]="DNF","DNF",RANK(km4_splits_ranks[[#This Row],[24 - 28 ]],km4_splits_ranks[24 - 28 ],1))</f>
        <v>68</v>
      </c>
      <c r="AB77" s="59">
        <f>IF(km4_splits_ranks[[#This Row],[28 - 32 ]]="DNF","DNF",RANK(km4_splits_ranks[[#This Row],[28 - 32 ]],km4_splits_ranks[28 - 32 ],1))</f>
        <v>72</v>
      </c>
      <c r="AC77" s="59">
        <f>IF(km4_splits_ranks[[#This Row],[32 - 36 ]]="DNF","DNF",RANK(km4_splits_ranks[[#This Row],[32 - 36 ]],km4_splits_ranks[32 - 36 ],1))</f>
        <v>77</v>
      </c>
      <c r="AD77" s="59">
        <f>IF(km4_splits_ranks[[#This Row],[36 - 40 ]]="DNF","DNF",RANK(km4_splits_ranks[[#This Row],[36 - 40 ]],km4_splits_ranks[36 - 40 ],1))</f>
        <v>71</v>
      </c>
      <c r="AE77" s="60">
        <f>IF(km4_splits_ranks[[#This Row],[40 - 42 ]]="DNF","DNF",RANK(km4_splits_ranks[[#This Row],[40 - 42 ]],km4_splits_ranks[40 - 42 ],1))</f>
        <v>73</v>
      </c>
      <c r="AF77" s="28">
        <f>km4_splits_ranks[[#This Row],[0 - 4 ]]</f>
        <v>1.3734375E-2</v>
      </c>
      <c r="AG77" s="24">
        <f>IF(km4_splits_ranks[[#This Row],[4 - 8 ]]="DNF","DNF",km4_splits_ranks[[#This Row],[4 km]]+km4_splits_ranks[[#This Row],[4 - 8 ]])</f>
        <v>2.7193402777777778E-2</v>
      </c>
      <c r="AH77" s="24">
        <f>IF(km4_splits_ranks[[#This Row],[8 - 12 ]]="DNF","DNF",km4_splits_ranks[[#This Row],[8 km]]+km4_splits_ranks[[#This Row],[8 - 12 ]])</f>
        <v>4.0730902777777779E-2</v>
      </c>
      <c r="AI77" s="24">
        <f>IF(km4_splits_ranks[[#This Row],[12 - 16 ]]="DNF","DNF",km4_splits_ranks[[#This Row],[12 km]]+km4_splits_ranks[[#This Row],[12 - 16 ]])</f>
        <v>5.4578240740740747E-2</v>
      </c>
      <c r="AJ77" s="24">
        <f>IF(km4_splits_ranks[[#This Row],[16 -20 ]]="DNF","DNF",km4_splits_ranks[[#This Row],[16 km]]+km4_splits_ranks[[#This Row],[16 -20 ]])</f>
        <v>6.9143287037037038E-2</v>
      </c>
      <c r="AK77" s="24">
        <f>IF(km4_splits_ranks[[#This Row],[20 - 24 ]]="DNF","DNF",km4_splits_ranks[[#This Row],[20 km]]+km4_splits_ranks[[#This Row],[20 - 24 ]])</f>
        <v>8.42925925925926E-2</v>
      </c>
      <c r="AL77" s="24">
        <f>IF(km4_splits_ranks[[#This Row],[24 - 28 ]]="DNF","DNF",km4_splits_ranks[[#This Row],[24 km]]+km4_splits_ranks[[#This Row],[24 - 28 ]])</f>
        <v>9.9796875000000007E-2</v>
      </c>
      <c r="AM77" s="24">
        <f>IF(km4_splits_ranks[[#This Row],[28 - 32 ]]="DNF","DNF",km4_splits_ranks[[#This Row],[28 km]]+km4_splits_ranks[[#This Row],[28 - 32 ]])</f>
        <v>0.11622164351851852</v>
      </c>
      <c r="AN77" s="24">
        <f>IF(km4_splits_ranks[[#This Row],[32 - 36 ]]="DNF","DNF",km4_splits_ranks[[#This Row],[32 km]]+km4_splits_ranks[[#This Row],[32 - 36 ]])</f>
        <v>0.13364652777777777</v>
      </c>
      <c r="AO77" s="24">
        <f>IF(km4_splits_ranks[[#This Row],[36 - 40 ]]="DNF","DNF",km4_splits_ranks[[#This Row],[36 km]]+km4_splits_ranks[[#This Row],[36 - 40 ]])</f>
        <v>0.15121377314814816</v>
      </c>
      <c r="AP77" s="29">
        <f>IF(km4_splits_ranks[[#This Row],[40 - 42 ]]="DNF","DNF",km4_splits_ranks[[#This Row],[40 km]]+km4_splits_ranks[[#This Row],[40 - 42 ]])</f>
        <v>0.1600087962962963</v>
      </c>
      <c r="AQ77" s="64">
        <f>IF(km4_splits_ranks[[#This Row],[4 km]]="DNF","DNF",RANK(km4_splits_ranks[[#This Row],[4 km]],km4_splits_ranks[4 km],1))</f>
        <v>59</v>
      </c>
      <c r="AR77" s="65">
        <f>IF(km4_splits_ranks[[#This Row],[8 km]]="DNF","DNF",RANK(km4_splits_ranks[[#This Row],[8 km]],km4_splits_ranks[8 km],1))</f>
        <v>60</v>
      </c>
      <c r="AS77" s="65">
        <f>IF(km4_splits_ranks[[#This Row],[12 km]]="DNF","DNF",RANK(km4_splits_ranks[[#This Row],[12 km]],km4_splits_ranks[12 km],1))</f>
        <v>62</v>
      </c>
      <c r="AT77" s="65">
        <f>IF(km4_splits_ranks[[#This Row],[16 km]]="DNF","DNF",RANK(km4_splits_ranks[[#This Row],[16 km]],km4_splits_ranks[16 km],1))</f>
        <v>62</v>
      </c>
      <c r="AU77" s="65">
        <f>IF(km4_splits_ranks[[#This Row],[20 km]]="DNF","DNF",RANK(km4_splits_ranks[[#This Row],[20 km]],km4_splits_ranks[20 km],1))</f>
        <v>69</v>
      </c>
      <c r="AV77" s="65">
        <f>IF(km4_splits_ranks[[#This Row],[24 km]]="DNF","DNF",RANK(km4_splits_ranks[[#This Row],[24 km]],km4_splits_ranks[24 km],1))</f>
        <v>70</v>
      </c>
      <c r="AW77" s="65">
        <f>IF(km4_splits_ranks[[#This Row],[28 km]]="DNF","DNF",RANK(km4_splits_ranks[[#This Row],[28 km]],km4_splits_ranks[28 km],1))</f>
        <v>71</v>
      </c>
      <c r="AX77" s="65">
        <f>IF(km4_splits_ranks[[#This Row],[32 km]]="DNF","DNF",RANK(km4_splits_ranks[[#This Row],[32 km]],km4_splits_ranks[32 km],1))</f>
        <v>71</v>
      </c>
      <c r="AY77" s="65">
        <f>IF(km4_splits_ranks[[#This Row],[36 km]]="DNF","DNF",RANK(km4_splits_ranks[[#This Row],[36 km]],km4_splits_ranks[36 km],1))</f>
        <v>72</v>
      </c>
      <c r="AZ77" s="65">
        <f>IF(km4_splits_ranks[[#This Row],[40 km]]="DNF","DNF",RANK(km4_splits_ranks[[#This Row],[40 km]],km4_splits_ranks[40 km],1))</f>
        <v>73</v>
      </c>
      <c r="BA77" s="65">
        <f>IF(km4_splits_ranks[[#This Row],[42 km]]="DNF","DNF",RANK(km4_splits_ranks[[#This Row],[42 km]],km4_splits_ranks[42 km],1))</f>
        <v>72</v>
      </c>
    </row>
    <row r="78" spans="2:53" x14ac:dyDescent="0.2">
      <c r="B78" s="5">
        <v>73</v>
      </c>
      <c r="C78" s="1">
        <v>62</v>
      </c>
      <c r="D78" s="1" t="s">
        <v>131</v>
      </c>
      <c r="E78" s="3">
        <v>1949</v>
      </c>
      <c r="F78" s="3" t="s">
        <v>64</v>
      </c>
      <c r="G78" s="3">
        <v>4</v>
      </c>
      <c r="H78" s="1" t="s">
        <v>132</v>
      </c>
      <c r="I78" s="7">
        <v>0.16086180555555554</v>
      </c>
      <c r="J78" s="38">
        <f>SUM(laps_times[[#This Row],[1]:[6]])</f>
        <v>1.4952893518518518E-2</v>
      </c>
      <c r="K78" s="39">
        <f>SUM(laps_times[[#This Row],[7]:[12]])</f>
        <v>1.4322222222222222E-2</v>
      </c>
      <c r="L78" s="39">
        <f>SUM(laps_times[[#This Row],[13]:[18]])</f>
        <v>1.4246412037037037E-2</v>
      </c>
      <c r="M78" s="39">
        <f>SUM(laps_times[[#This Row],[19]:[24]])</f>
        <v>1.4602430555555554E-2</v>
      </c>
      <c r="N78" s="39">
        <f>SUM(laps_times[[#This Row],[25]:[30]])</f>
        <v>1.4942592592592592E-2</v>
      </c>
      <c r="O78" s="39">
        <f>SUM(laps_times[[#This Row],[31]:[36]])</f>
        <v>1.5098842592592593E-2</v>
      </c>
      <c r="P78" s="39">
        <f>SUM(laps_times[[#This Row],[37]:[42]])</f>
        <v>1.5514236111111111E-2</v>
      </c>
      <c r="Q78" s="39">
        <f>SUM(laps_times[[#This Row],[43]:[48]])</f>
        <v>1.570902777777778E-2</v>
      </c>
      <c r="R78" s="39">
        <f>SUM(laps_times[[#This Row],[49]:[54]])</f>
        <v>1.6566435185185188E-2</v>
      </c>
      <c r="S78" s="39">
        <f>SUM(laps_times[[#This Row],[55]:[60]])</f>
        <v>1.6789583333333333E-2</v>
      </c>
      <c r="T78" s="40">
        <f>SUM(laps_times[[#This Row],[61]:[63]])</f>
        <v>8.1174768518518514E-3</v>
      </c>
      <c r="U78" s="58">
        <f>IF(km4_splits_ranks[[#This Row],[0 - 4 ]]="DNF","DNF",RANK(km4_splits_ranks[[#This Row],[0 - 4 ]],km4_splits_ranks[0 - 4 ],1))</f>
        <v>89</v>
      </c>
      <c r="V78" s="59">
        <f>IF(km4_splits_ranks[[#This Row],[4 - 8 ]]="DNF","DNF",RANK(km4_splits_ranks[[#This Row],[4 - 8 ]],km4_splits_ranks[4 - 8 ],1))</f>
        <v>81</v>
      </c>
      <c r="W78" s="59">
        <f>IF(km4_splits_ranks[[#This Row],[8 - 12 ]]="DNF","DNF",RANK(km4_splits_ranks[[#This Row],[8 - 12 ]],km4_splits_ranks[8 - 12 ],1))</f>
        <v>78</v>
      </c>
      <c r="X78" s="59">
        <f>IF(km4_splits_ranks[[#This Row],[12 - 16 ]]="DNF","DNF",RANK(km4_splits_ranks[[#This Row],[12 - 16 ]],km4_splits_ranks[12 - 16 ],1))</f>
        <v>80</v>
      </c>
      <c r="Y78" s="59">
        <f>IF(km4_splits_ranks[[#This Row],[16 -20 ]]="DNF","DNF",RANK(km4_splits_ranks[[#This Row],[16 -20 ]],km4_splits_ranks[16 -20 ],1))</f>
        <v>78</v>
      </c>
      <c r="Z78" s="59">
        <f>IF(km4_splits_ranks[[#This Row],[20 - 24 ]]="DNF","DNF",RANK(km4_splits_ranks[[#This Row],[20 - 24 ]],km4_splits_ranks[20 - 24 ],1))</f>
        <v>72</v>
      </c>
      <c r="AA78" s="59">
        <f>IF(km4_splits_ranks[[#This Row],[24 - 28 ]]="DNF","DNF",RANK(km4_splits_ranks[[#This Row],[24 - 28 ]],km4_splits_ranks[24 - 28 ],1))</f>
        <v>69</v>
      </c>
      <c r="AB78" s="59">
        <f>IF(km4_splits_ranks[[#This Row],[28 - 32 ]]="DNF","DNF",RANK(km4_splits_ranks[[#This Row],[28 - 32 ]],km4_splits_ranks[28 - 32 ],1))</f>
        <v>67</v>
      </c>
      <c r="AC78" s="59">
        <f>IF(km4_splits_ranks[[#This Row],[32 - 36 ]]="DNF","DNF",RANK(km4_splits_ranks[[#This Row],[32 - 36 ]],km4_splits_ranks[32 - 36 ],1))</f>
        <v>67</v>
      </c>
      <c r="AD78" s="59">
        <f>IF(km4_splits_ranks[[#This Row],[36 - 40 ]]="DNF","DNF",RANK(km4_splits_ranks[[#This Row],[36 - 40 ]],km4_splits_ranks[36 - 40 ],1))</f>
        <v>66</v>
      </c>
      <c r="AE78" s="60">
        <f>IF(km4_splits_ranks[[#This Row],[40 - 42 ]]="DNF","DNF",RANK(km4_splits_ranks[[#This Row],[40 - 42 ]],km4_splits_ranks[40 - 42 ],1))</f>
        <v>61</v>
      </c>
      <c r="AF78" s="28">
        <f>km4_splits_ranks[[#This Row],[0 - 4 ]]</f>
        <v>1.4952893518518518E-2</v>
      </c>
      <c r="AG78" s="24">
        <f>IF(km4_splits_ranks[[#This Row],[4 - 8 ]]="DNF","DNF",km4_splits_ranks[[#This Row],[4 km]]+km4_splits_ranks[[#This Row],[4 - 8 ]])</f>
        <v>2.927511574074074E-2</v>
      </c>
      <c r="AH78" s="24">
        <f>IF(km4_splits_ranks[[#This Row],[8 - 12 ]]="DNF","DNF",km4_splits_ranks[[#This Row],[8 km]]+km4_splits_ranks[[#This Row],[8 - 12 ]])</f>
        <v>4.3521527777777777E-2</v>
      </c>
      <c r="AI78" s="24">
        <f>IF(km4_splits_ranks[[#This Row],[12 - 16 ]]="DNF","DNF",km4_splits_ranks[[#This Row],[12 km]]+km4_splits_ranks[[#This Row],[12 - 16 ]])</f>
        <v>5.812395833333333E-2</v>
      </c>
      <c r="AJ78" s="24">
        <f>IF(km4_splits_ranks[[#This Row],[16 -20 ]]="DNF","DNF",km4_splits_ranks[[#This Row],[16 km]]+km4_splits_ranks[[#This Row],[16 -20 ]])</f>
        <v>7.3066550925925927E-2</v>
      </c>
      <c r="AK78" s="24">
        <f>IF(km4_splits_ranks[[#This Row],[20 - 24 ]]="DNF","DNF",km4_splits_ranks[[#This Row],[20 km]]+km4_splits_ranks[[#This Row],[20 - 24 ]])</f>
        <v>8.8165393518518514E-2</v>
      </c>
      <c r="AL78" s="24">
        <f>IF(km4_splits_ranks[[#This Row],[24 - 28 ]]="DNF","DNF",km4_splits_ranks[[#This Row],[24 km]]+km4_splits_ranks[[#This Row],[24 - 28 ]])</f>
        <v>0.10367962962962962</v>
      </c>
      <c r="AM78" s="24">
        <f>IF(km4_splits_ranks[[#This Row],[28 - 32 ]]="DNF","DNF",km4_splits_ranks[[#This Row],[28 km]]+km4_splits_ranks[[#This Row],[28 - 32 ]])</f>
        <v>0.11938865740740739</v>
      </c>
      <c r="AN78" s="24">
        <f>IF(km4_splits_ranks[[#This Row],[32 - 36 ]]="DNF","DNF",km4_splits_ranks[[#This Row],[32 km]]+km4_splits_ranks[[#This Row],[32 - 36 ]])</f>
        <v>0.13595509259259259</v>
      </c>
      <c r="AO78" s="24">
        <f>IF(km4_splits_ranks[[#This Row],[36 - 40 ]]="DNF","DNF",km4_splits_ranks[[#This Row],[36 km]]+km4_splits_ranks[[#This Row],[36 - 40 ]])</f>
        <v>0.15274467592592592</v>
      </c>
      <c r="AP78" s="29">
        <f>IF(km4_splits_ranks[[#This Row],[40 - 42 ]]="DNF","DNF",km4_splits_ranks[[#This Row],[40 km]]+km4_splits_ranks[[#This Row],[40 - 42 ]])</f>
        <v>0.16086215277777777</v>
      </c>
      <c r="AQ78" s="64">
        <f>IF(km4_splits_ranks[[#This Row],[4 km]]="DNF","DNF",RANK(km4_splits_ranks[[#This Row],[4 km]],km4_splits_ranks[4 km],1))</f>
        <v>89</v>
      </c>
      <c r="AR78" s="65">
        <f>IF(km4_splits_ranks[[#This Row],[8 km]]="DNF","DNF",RANK(km4_splits_ranks[[#This Row],[8 km]],km4_splits_ranks[8 km],1))</f>
        <v>85</v>
      </c>
      <c r="AS78" s="65">
        <f>IF(km4_splits_ranks[[#This Row],[12 km]]="DNF","DNF",RANK(km4_splits_ranks[[#This Row],[12 km]],km4_splits_ranks[12 km],1))</f>
        <v>82</v>
      </c>
      <c r="AT78" s="65">
        <f>IF(km4_splits_ranks[[#This Row],[16 km]]="DNF","DNF",RANK(km4_splits_ranks[[#This Row],[16 km]],km4_splits_ranks[16 km],1))</f>
        <v>82</v>
      </c>
      <c r="AU78" s="65">
        <f>IF(km4_splits_ranks[[#This Row],[20 km]]="DNF","DNF",RANK(km4_splits_ranks[[#This Row],[20 km]],km4_splits_ranks[20 km],1))</f>
        <v>79</v>
      </c>
      <c r="AV78" s="65">
        <f>IF(km4_splits_ranks[[#This Row],[24 km]]="DNF","DNF",RANK(km4_splits_ranks[[#This Row],[24 km]],km4_splits_ranks[24 km],1))</f>
        <v>78</v>
      </c>
      <c r="AW78" s="65">
        <f>IF(km4_splits_ranks[[#This Row],[28 km]]="DNF","DNF",RANK(km4_splits_ranks[[#This Row],[28 km]],km4_splits_ranks[28 km],1))</f>
        <v>76</v>
      </c>
      <c r="AX78" s="65">
        <f>IF(km4_splits_ranks[[#This Row],[32 km]]="DNF","DNF",RANK(km4_splits_ranks[[#This Row],[32 km]],km4_splits_ranks[32 km],1))</f>
        <v>74</v>
      </c>
      <c r="AY78" s="65">
        <f>IF(km4_splits_ranks[[#This Row],[36 km]]="DNF","DNF",RANK(km4_splits_ranks[[#This Row],[36 km]],km4_splits_ranks[36 km],1))</f>
        <v>74</v>
      </c>
      <c r="AZ78" s="65">
        <f>IF(km4_splits_ranks[[#This Row],[40 km]]="DNF","DNF",RANK(km4_splits_ranks[[#This Row],[40 km]],km4_splits_ranks[40 km],1))</f>
        <v>74</v>
      </c>
      <c r="BA78" s="65">
        <f>IF(km4_splits_ranks[[#This Row],[42 km]]="DNF","DNF",RANK(km4_splits_ranks[[#This Row],[42 km]],km4_splits_ranks[42 km],1))</f>
        <v>73</v>
      </c>
    </row>
    <row r="79" spans="2:53" x14ac:dyDescent="0.2">
      <c r="B79" s="5">
        <v>74</v>
      </c>
      <c r="C79" s="1">
        <v>85</v>
      </c>
      <c r="D79" s="1" t="s">
        <v>133</v>
      </c>
      <c r="E79" s="3">
        <v>1964</v>
      </c>
      <c r="F79" s="3" t="s">
        <v>38</v>
      </c>
      <c r="G79" s="3">
        <v>11</v>
      </c>
      <c r="H79" s="1" t="s">
        <v>134</v>
      </c>
      <c r="I79" s="7">
        <v>0.1628900462962963</v>
      </c>
      <c r="J79" s="38">
        <f>SUM(laps_times[[#This Row],[1]:[6]])</f>
        <v>1.474386574074074E-2</v>
      </c>
      <c r="K79" s="39">
        <f>SUM(laps_times[[#This Row],[7]:[12]])</f>
        <v>1.4707060185185184E-2</v>
      </c>
      <c r="L79" s="39">
        <f>SUM(laps_times[[#This Row],[13]:[18]])</f>
        <v>1.444849537037037E-2</v>
      </c>
      <c r="M79" s="39">
        <f>SUM(laps_times[[#This Row],[19]:[24]])</f>
        <v>1.4581597222222221E-2</v>
      </c>
      <c r="N79" s="39">
        <f>SUM(laps_times[[#This Row],[25]:[30]])</f>
        <v>1.4756712962962963E-2</v>
      </c>
      <c r="O79" s="39">
        <f>SUM(laps_times[[#This Row],[31]:[36]])</f>
        <v>1.5449768518518517E-2</v>
      </c>
      <c r="P79" s="39">
        <f>SUM(laps_times[[#This Row],[37]:[42]])</f>
        <v>1.5736921296296297E-2</v>
      </c>
      <c r="Q79" s="39">
        <f>SUM(laps_times[[#This Row],[43]:[48]])</f>
        <v>1.6487268518518519E-2</v>
      </c>
      <c r="R79" s="39">
        <f>SUM(laps_times[[#This Row],[49]:[54]])</f>
        <v>1.7056018518518515E-2</v>
      </c>
      <c r="S79" s="39">
        <f>SUM(laps_times[[#This Row],[55]:[60]])</f>
        <v>1.7097685185185185E-2</v>
      </c>
      <c r="T79" s="40">
        <f>SUM(laps_times[[#This Row],[61]:[63]])</f>
        <v>7.8252314814814816E-3</v>
      </c>
      <c r="U79" s="58">
        <f>IF(km4_splits_ranks[[#This Row],[0 - 4 ]]="DNF","DNF",RANK(km4_splits_ranks[[#This Row],[0 - 4 ]],km4_splits_ranks[0 - 4 ],1))</f>
        <v>87</v>
      </c>
      <c r="V79" s="59">
        <f>IF(km4_splits_ranks[[#This Row],[4 - 8 ]]="DNF","DNF",RANK(km4_splits_ranks[[#This Row],[4 - 8 ]],km4_splits_ranks[4 - 8 ],1))</f>
        <v>89</v>
      </c>
      <c r="W79" s="59">
        <f>IF(km4_splits_ranks[[#This Row],[8 - 12 ]]="DNF","DNF",RANK(km4_splits_ranks[[#This Row],[8 - 12 ]],km4_splits_ranks[8 - 12 ],1))</f>
        <v>81</v>
      </c>
      <c r="X79" s="59">
        <f>IF(km4_splits_ranks[[#This Row],[12 - 16 ]]="DNF","DNF",RANK(km4_splits_ranks[[#This Row],[12 - 16 ]],km4_splits_ranks[12 - 16 ],1))</f>
        <v>78</v>
      </c>
      <c r="Y79" s="59">
        <f>IF(km4_splits_ranks[[#This Row],[16 -20 ]]="DNF","DNF",RANK(km4_splits_ranks[[#This Row],[16 -20 ]],km4_splits_ranks[16 -20 ],1))</f>
        <v>75</v>
      </c>
      <c r="Z79" s="59">
        <f>IF(km4_splits_ranks[[#This Row],[20 - 24 ]]="DNF","DNF",RANK(km4_splits_ranks[[#This Row],[20 - 24 ]],km4_splits_ranks[20 - 24 ],1))</f>
        <v>76</v>
      </c>
      <c r="AA79" s="59">
        <f>IF(km4_splits_ranks[[#This Row],[24 - 28 ]]="DNF","DNF",RANK(km4_splits_ranks[[#This Row],[24 - 28 ]],km4_splits_ranks[24 - 28 ],1))</f>
        <v>74</v>
      </c>
      <c r="AB79" s="59">
        <f>IF(km4_splits_ranks[[#This Row],[28 - 32 ]]="DNF","DNF",RANK(km4_splits_ranks[[#This Row],[28 - 32 ]],km4_splits_ranks[28 - 32 ],1))</f>
        <v>74</v>
      </c>
      <c r="AC79" s="59">
        <f>IF(km4_splits_ranks[[#This Row],[32 - 36 ]]="DNF","DNF",RANK(km4_splits_ranks[[#This Row],[32 - 36 ]],km4_splits_ranks[32 - 36 ],1))</f>
        <v>76</v>
      </c>
      <c r="AD79" s="59">
        <f>IF(km4_splits_ranks[[#This Row],[36 - 40 ]]="DNF","DNF",RANK(km4_splits_ranks[[#This Row],[36 - 40 ]],km4_splits_ranks[36 - 40 ],1))</f>
        <v>68</v>
      </c>
      <c r="AE79" s="60">
        <f>IF(km4_splits_ranks[[#This Row],[40 - 42 ]]="DNF","DNF",RANK(km4_splits_ranks[[#This Row],[40 - 42 ]],km4_splits_ranks[40 - 42 ],1))</f>
        <v>52</v>
      </c>
      <c r="AF79" s="28">
        <f>km4_splits_ranks[[#This Row],[0 - 4 ]]</f>
        <v>1.474386574074074E-2</v>
      </c>
      <c r="AG79" s="24">
        <f>IF(km4_splits_ranks[[#This Row],[4 - 8 ]]="DNF","DNF",km4_splits_ranks[[#This Row],[4 km]]+km4_splits_ranks[[#This Row],[4 - 8 ]])</f>
        <v>2.9450925925925922E-2</v>
      </c>
      <c r="AH79" s="24">
        <f>IF(km4_splits_ranks[[#This Row],[8 - 12 ]]="DNF","DNF",km4_splits_ranks[[#This Row],[8 km]]+km4_splits_ranks[[#This Row],[8 - 12 ]])</f>
        <v>4.3899421296296294E-2</v>
      </c>
      <c r="AI79" s="24">
        <f>IF(km4_splits_ranks[[#This Row],[12 - 16 ]]="DNF","DNF",km4_splits_ranks[[#This Row],[12 km]]+km4_splits_ranks[[#This Row],[12 - 16 ]])</f>
        <v>5.8481018518518516E-2</v>
      </c>
      <c r="AJ79" s="24">
        <f>IF(km4_splits_ranks[[#This Row],[16 -20 ]]="DNF","DNF",km4_splits_ranks[[#This Row],[16 km]]+km4_splits_ranks[[#This Row],[16 -20 ]])</f>
        <v>7.323773148148148E-2</v>
      </c>
      <c r="AK79" s="24">
        <f>IF(km4_splits_ranks[[#This Row],[20 - 24 ]]="DNF","DNF",km4_splits_ranks[[#This Row],[20 km]]+km4_splits_ranks[[#This Row],[20 - 24 ]])</f>
        <v>8.8687500000000002E-2</v>
      </c>
      <c r="AL79" s="24">
        <f>IF(km4_splits_ranks[[#This Row],[24 - 28 ]]="DNF","DNF",km4_splits_ranks[[#This Row],[24 km]]+km4_splits_ranks[[#This Row],[24 - 28 ]])</f>
        <v>0.1044244212962963</v>
      </c>
      <c r="AM79" s="24">
        <f>IF(km4_splits_ranks[[#This Row],[28 - 32 ]]="DNF","DNF",km4_splits_ranks[[#This Row],[28 km]]+km4_splits_ranks[[#This Row],[28 - 32 ]])</f>
        <v>0.12091168981481482</v>
      </c>
      <c r="AN79" s="24">
        <f>IF(km4_splits_ranks[[#This Row],[32 - 36 ]]="DNF","DNF",km4_splits_ranks[[#This Row],[32 km]]+km4_splits_ranks[[#This Row],[32 - 36 ]])</f>
        <v>0.13796770833333333</v>
      </c>
      <c r="AO79" s="24">
        <f>IF(km4_splits_ranks[[#This Row],[36 - 40 ]]="DNF","DNF",km4_splits_ranks[[#This Row],[36 km]]+km4_splits_ranks[[#This Row],[36 - 40 ]])</f>
        <v>0.1550653935185185</v>
      </c>
      <c r="AP79" s="29">
        <f>IF(km4_splits_ranks[[#This Row],[40 - 42 ]]="DNF","DNF",km4_splits_ranks[[#This Row],[40 km]]+km4_splits_ranks[[#This Row],[40 - 42 ]])</f>
        <v>0.16289062499999998</v>
      </c>
      <c r="AQ79" s="64">
        <f>IF(km4_splits_ranks[[#This Row],[4 km]]="DNF","DNF",RANK(km4_splits_ranks[[#This Row],[4 km]],km4_splits_ranks[4 km],1))</f>
        <v>87</v>
      </c>
      <c r="AR79" s="65">
        <f>IF(km4_splits_ranks[[#This Row],[8 km]]="DNF","DNF",RANK(km4_splits_ranks[[#This Row],[8 km]],km4_splits_ranks[8 km],1))</f>
        <v>87</v>
      </c>
      <c r="AS79" s="65">
        <f>IF(km4_splits_ranks[[#This Row],[12 km]]="DNF","DNF",RANK(km4_splits_ranks[[#This Row],[12 km]],km4_splits_ranks[12 km],1))</f>
        <v>85</v>
      </c>
      <c r="AT79" s="65">
        <f>IF(km4_splits_ranks[[#This Row],[16 km]]="DNF","DNF",RANK(km4_splits_ranks[[#This Row],[16 km]],km4_splits_ranks[16 km],1))</f>
        <v>83</v>
      </c>
      <c r="AU79" s="65">
        <f>IF(km4_splits_ranks[[#This Row],[20 km]]="DNF","DNF",RANK(km4_splits_ranks[[#This Row],[20 km]],km4_splits_ranks[20 km],1))</f>
        <v>80</v>
      </c>
      <c r="AV79" s="65">
        <f>IF(km4_splits_ranks[[#This Row],[24 km]]="DNF","DNF",RANK(km4_splits_ranks[[#This Row],[24 km]],km4_splits_ranks[24 km],1))</f>
        <v>80</v>
      </c>
      <c r="AW79" s="65">
        <f>IF(km4_splits_ranks[[#This Row],[28 km]]="DNF","DNF",RANK(km4_splits_ranks[[#This Row],[28 km]],km4_splits_ranks[28 km],1))</f>
        <v>78</v>
      </c>
      <c r="AX79" s="65">
        <f>IF(km4_splits_ranks[[#This Row],[32 km]]="DNF","DNF",RANK(km4_splits_ranks[[#This Row],[32 km]],km4_splits_ranks[32 km],1))</f>
        <v>77</v>
      </c>
      <c r="AY79" s="65">
        <f>IF(km4_splits_ranks[[#This Row],[36 km]]="DNF","DNF",RANK(km4_splits_ranks[[#This Row],[36 km]],km4_splits_ranks[36 km],1))</f>
        <v>75</v>
      </c>
      <c r="AZ79" s="65">
        <f>IF(km4_splits_ranks[[#This Row],[40 km]]="DNF","DNF",RANK(km4_splits_ranks[[#This Row],[40 km]],km4_splits_ranks[40 km],1))</f>
        <v>75</v>
      </c>
      <c r="BA79" s="65">
        <f>IF(km4_splits_ranks[[#This Row],[42 km]]="DNF","DNF",RANK(km4_splits_ranks[[#This Row],[42 km]],km4_splits_ranks[42 km],1))</f>
        <v>74</v>
      </c>
    </row>
    <row r="80" spans="2:53" x14ac:dyDescent="0.2">
      <c r="B80" s="5">
        <v>75</v>
      </c>
      <c r="C80" s="1">
        <v>49</v>
      </c>
      <c r="D80" s="1" t="s">
        <v>135</v>
      </c>
      <c r="E80" s="3">
        <v>1959</v>
      </c>
      <c r="F80" s="3" t="s">
        <v>38</v>
      </c>
      <c r="G80" s="3">
        <v>12</v>
      </c>
      <c r="H80" s="1" t="s">
        <v>136</v>
      </c>
      <c r="I80" s="7">
        <v>0.166575</v>
      </c>
      <c r="J80" s="38">
        <f>SUM(laps_times[[#This Row],[1]:[6]])</f>
        <v>1.4077662037037036E-2</v>
      </c>
      <c r="K80" s="39">
        <f>SUM(laps_times[[#This Row],[7]:[12]])</f>
        <v>1.3605208333333332E-2</v>
      </c>
      <c r="L80" s="39">
        <f>SUM(laps_times[[#This Row],[13]:[18]])</f>
        <v>1.3601157407407406E-2</v>
      </c>
      <c r="M80" s="39">
        <f>SUM(laps_times[[#This Row],[19]:[24]])</f>
        <v>1.3689351851851852E-2</v>
      </c>
      <c r="N80" s="39">
        <f>SUM(laps_times[[#This Row],[25]:[30]])</f>
        <v>1.3646875000000001E-2</v>
      </c>
      <c r="O80" s="39">
        <f>SUM(laps_times[[#This Row],[31]:[36]])</f>
        <v>1.4033333333333332E-2</v>
      </c>
      <c r="P80" s="39">
        <f>SUM(laps_times[[#This Row],[37]:[42]])</f>
        <v>1.8011921296296293E-2</v>
      </c>
      <c r="Q80" s="39">
        <f>SUM(laps_times[[#This Row],[43]:[48]])</f>
        <v>1.9750578703703704E-2</v>
      </c>
      <c r="R80" s="39">
        <f>SUM(laps_times[[#This Row],[49]:[54]])</f>
        <v>1.7788310185185188E-2</v>
      </c>
      <c r="S80" s="39">
        <f>SUM(laps_times[[#This Row],[55]:[60]])</f>
        <v>1.9375694444444445E-2</v>
      </c>
      <c r="T80" s="40">
        <f>SUM(laps_times[[#This Row],[61]:[63]])</f>
        <v>8.9949074074074063E-3</v>
      </c>
      <c r="U80" s="58">
        <f>IF(km4_splits_ranks[[#This Row],[0 - 4 ]]="DNF","DNF",RANK(km4_splits_ranks[[#This Row],[0 - 4 ]],km4_splits_ranks[0 - 4 ],1))</f>
        <v>69</v>
      </c>
      <c r="V80" s="59">
        <f>IF(km4_splits_ranks[[#This Row],[4 - 8 ]]="DNF","DNF",RANK(km4_splits_ranks[[#This Row],[4 - 8 ]],km4_splits_ranks[4 - 8 ],1))</f>
        <v>68</v>
      </c>
      <c r="W80" s="59">
        <f>IF(km4_splits_ranks[[#This Row],[8 - 12 ]]="DNF","DNF",RANK(km4_splits_ranks[[#This Row],[8 - 12 ]],km4_splits_ranks[8 - 12 ],1))</f>
        <v>65</v>
      </c>
      <c r="X80" s="59">
        <f>IF(km4_splits_ranks[[#This Row],[12 - 16 ]]="DNF","DNF",RANK(km4_splits_ranks[[#This Row],[12 - 16 ]],km4_splits_ranks[12 - 16 ],1))</f>
        <v>59</v>
      </c>
      <c r="Y80" s="59">
        <f>IF(km4_splits_ranks[[#This Row],[16 -20 ]]="DNF","DNF",RANK(km4_splits_ranks[[#This Row],[16 -20 ]],km4_splits_ranks[16 -20 ],1))</f>
        <v>53</v>
      </c>
      <c r="Z80" s="59">
        <f>IF(km4_splits_ranks[[#This Row],[20 - 24 ]]="DNF","DNF",RANK(km4_splits_ranks[[#This Row],[20 - 24 ]],km4_splits_ranks[20 - 24 ],1))</f>
        <v>54</v>
      </c>
      <c r="AA80" s="59">
        <f>IF(km4_splits_ranks[[#This Row],[24 - 28 ]]="DNF","DNF",RANK(km4_splits_ranks[[#This Row],[24 - 28 ]],km4_splits_ranks[24 - 28 ],1))</f>
        <v>86</v>
      </c>
      <c r="AB80" s="59">
        <f>IF(km4_splits_ranks[[#This Row],[28 - 32 ]]="DNF","DNF",RANK(km4_splits_ranks[[#This Row],[28 - 32 ]],km4_splits_ranks[28 - 32 ],1))</f>
        <v>94</v>
      </c>
      <c r="AC80" s="59">
        <f>IF(km4_splits_ranks[[#This Row],[32 - 36 ]]="DNF","DNF",RANK(km4_splits_ranks[[#This Row],[32 - 36 ]],km4_splits_ranks[32 - 36 ],1))</f>
        <v>79</v>
      </c>
      <c r="AD80" s="59">
        <f>IF(km4_splits_ranks[[#This Row],[36 - 40 ]]="DNF","DNF",RANK(km4_splits_ranks[[#This Row],[36 - 40 ]],km4_splits_ranks[36 - 40 ],1))</f>
        <v>87</v>
      </c>
      <c r="AE80" s="60">
        <f>IF(km4_splits_ranks[[#This Row],[40 - 42 ]]="DNF","DNF",RANK(km4_splits_ranks[[#This Row],[40 - 42 ]],km4_splits_ranks[40 - 42 ],1))</f>
        <v>79</v>
      </c>
      <c r="AF80" s="28">
        <f>km4_splits_ranks[[#This Row],[0 - 4 ]]</f>
        <v>1.4077662037037036E-2</v>
      </c>
      <c r="AG80" s="24">
        <f>IF(km4_splits_ranks[[#This Row],[4 - 8 ]]="DNF","DNF",km4_splits_ranks[[#This Row],[4 km]]+km4_splits_ranks[[#This Row],[4 - 8 ]])</f>
        <v>2.7682870370370368E-2</v>
      </c>
      <c r="AH80" s="24">
        <f>IF(km4_splits_ranks[[#This Row],[8 - 12 ]]="DNF","DNF",km4_splits_ranks[[#This Row],[8 km]]+km4_splits_ranks[[#This Row],[8 - 12 ]])</f>
        <v>4.1284027777777774E-2</v>
      </c>
      <c r="AI80" s="24">
        <f>IF(km4_splits_ranks[[#This Row],[12 - 16 ]]="DNF","DNF",km4_splits_ranks[[#This Row],[12 km]]+km4_splits_ranks[[#This Row],[12 - 16 ]])</f>
        <v>5.4973379629629629E-2</v>
      </c>
      <c r="AJ80" s="24">
        <f>IF(km4_splits_ranks[[#This Row],[16 -20 ]]="DNF","DNF",km4_splits_ranks[[#This Row],[16 km]]+km4_splits_ranks[[#This Row],[16 -20 ]])</f>
        <v>6.8620254629629632E-2</v>
      </c>
      <c r="AK80" s="24">
        <f>IF(km4_splits_ranks[[#This Row],[20 - 24 ]]="DNF","DNF",km4_splits_ranks[[#This Row],[20 km]]+km4_splits_ranks[[#This Row],[20 - 24 ]])</f>
        <v>8.265358796296296E-2</v>
      </c>
      <c r="AL80" s="24">
        <f>IF(km4_splits_ranks[[#This Row],[24 - 28 ]]="DNF","DNF",km4_splits_ranks[[#This Row],[24 km]]+km4_splits_ranks[[#This Row],[24 - 28 ]])</f>
        <v>0.10066550925925925</v>
      </c>
      <c r="AM80" s="24">
        <f>IF(km4_splits_ranks[[#This Row],[28 - 32 ]]="DNF","DNF",km4_splits_ranks[[#This Row],[28 km]]+km4_splits_ranks[[#This Row],[28 - 32 ]])</f>
        <v>0.12041608796296296</v>
      </c>
      <c r="AN80" s="24">
        <f>IF(km4_splits_ranks[[#This Row],[32 - 36 ]]="DNF","DNF",km4_splits_ranks[[#This Row],[32 km]]+km4_splits_ranks[[#This Row],[32 - 36 ]])</f>
        <v>0.13820439814814817</v>
      </c>
      <c r="AO80" s="24">
        <f>IF(km4_splits_ranks[[#This Row],[36 - 40 ]]="DNF","DNF",km4_splits_ranks[[#This Row],[36 km]]+km4_splits_ranks[[#This Row],[36 - 40 ]])</f>
        <v>0.15758009259259262</v>
      </c>
      <c r="AP80" s="29">
        <f>IF(km4_splits_ranks[[#This Row],[40 - 42 ]]="DNF","DNF",km4_splits_ranks[[#This Row],[40 km]]+km4_splits_ranks[[#This Row],[40 - 42 ]])</f>
        <v>0.16657500000000003</v>
      </c>
      <c r="AQ80" s="64">
        <f>IF(km4_splits_ranks[[#This Row],[4 km]]="DNF","DNF",RANK(km4_splits_ranks[[#This Row],[4 km]],km4_splits_ranks[4 km],1))</f>
        <v>69</v>
      </c>
      <c r="AR80" s="65">
        <f>IF(km4_splits_ranks[[#This Row],[8 km]]="DNF","DNF",RANK(km4_splits_ranks[[#This Row],[8 km]],km4_splits_ranks[8 km],1))</f>
        <v>66</v>
      </c>
      <c r="AS80" s="65">
        <f>IF(km4_splits_ranks[[#This Row],[12 km]]="DNF","DNF",RANK(km4_splits_ranks[[#This Row],[12 km]],km4_splits_ranks[12 km],1))</f>
        <v>68</v>
      </c>
      <c r="AT80" s="65">
        <f>IF(km4_splits_ranks[[#This Row],[16 km]]="DNF","DNF",RANK(km4_splits_ranks[[#This Row],[16 km]],km4_splits_ranks[16 km],1))</f>
        <v>65</v>
      </c>
      <c r="AU80" s="65">
        <f>IF(km4_splits_ranks[[#This Row],[20 km]]="DNF","DNF",RANK(km4_splits_ranks[[#This Row],[20 km]],km4_splits_ranks[20 km],1))</f>
        <v>62</v>
      </c>
      <c r="AV80" s="65">
        <f>IF(km4_splits_ranks[[#This Row],[24 km]]="DNF","DNF",RANK(km4_splits_ranks[[#This Row],[24 km]],km4_splits_ranks[24 km],1))</f>
        <v>63</v>
      </c>
      <c r="AW80" s="65">
        <f>IF(km4_splits_ranks[[#This Row],[28 km]]="DNF","DNF",RANK(km4_splits_ranks[[#This Row],[28 km]],km4_splits_ranks[28 km],1))</f>
        <v>74</v>
      </c>
      <c r="AX80" s="65">
        <f>IF(km4_splits_ranks[[#This Row],[32 km]]="DNF","DNF",RANK(km4_splits_ranks[[#This Row],[32 km]],km4_splits_ranks[32 km],1))</f>
        <v>75</v>
      </c>
      <c r="AY80" s="65">
        <f>IF(km4_splits_ranks[[#This Row],[36 km]]="DNF","DNF",RANK(km4_splits_ranks[[#This Row],[36 km]],km4_splits_ranks[36 km],1))</f>
        <v>76</v>
      </c>
      <c r="AZ80" s="65">
        <f>IF(km4_splits_ranks[[#This Row],[40 km]]="DNF","DNF",RANK(km4_splits_ranks[[#This Row],[40 km]],km4_splits_ranks[40 km],1))</f>
        <v>76</v>
      </c>
      <c r="BA80" s="65">
        <f>IF(km4_splits_ranks[[#This Row],[42 km]]="DNF","DNF",RANK(km4_splits_ranks[[#This Row],[42 km]],km4_splits_ranks[42 km],1))</f>
        <v>75</v>
      </c>
    </row>
    <row r="81" spans="2:53" x14ac:dyDescent="0.2">
      <c r="B81" s="5">
        <v>76</v>
      </c>
      <c r="C81" s="1">
        <v>105</v>
      </c>
      <c r="D81" s="1" t="s">
        <v>137</v>
      </c>
      <c r="E81" s="3">
        <v>1953</v>
      </c>
      <c r="F81" s="3" t="s">
        <v>64</v>
      </c>
      <c r="G81" s="3">
        <v>5</v>
      </c>
      <c r="H81" s="1" t="s">
        <v>138</v>
      </c>
      <c r="I81" s="7">
        <v>0.16700092592592594</v>
      </c>
      <c r="J81" s="38">
        <f>SUM(laps_times[[#This Row],[1]:[6]])</f>
        <v>1.3744444444444445E-2</v>
      </c>
      <c r="K81" s="39">
        <f>SUM(laps_times[[#This Row],[7]:[12]])</f>
        <v>1.3495023148148148E-2</v>
      </c>
      <c r="L81" s="39">
        <f>SUM(laps_times[[#This Row],[13]:[18]])</f>
        <v>1.3930671296296297E-2</v>
      </c>
      <c r="M81" s="39">
        <f>SUM(laps_times[[#This Row],[19]:[24]])</f>
        <v>1.4584837962962963E-2</v>
      </c>
      <c r="N81" s="39">
        <f>SUM(laps_times[[#This Row],[25]:[30]])</f>
        <v>1.5138773148148149E-2</v>
      </c>
      <c r="O81" s="39">
        <f>SUM(laps_times[[#This Row],[31]:[36]])</f>
        <v>1.5884722222222224E-2</v>
      </c>
      <c r="P81" s="39">
        <f>SUM(laps_times[[#This Row],[37]:[42]])</f>
        <v>1.7151273148148148E-2</v>
      </c>
      <c r="Q81" s="39">
        <f>SUM(laps_times[[#This Row],[43]:[48]])</f>
        <v>1.7730787037037038E-2</v>
      </c>
      <c r="R81" s="39">
        <f>SUM(laps_times[[#This Row],[49]:[54]])</f>
        <v>1.8016666666666667E-2</v>
      </c>
      <c r="S81" s="39">
        <f>SUM(laps_times[[#This Row],[55]:[60]])</f>
        <v>1.8290046296296297E-2</v>
      </c>
      <c r="T81" s="40">
        <f>SUM(laps_times[[#This Row],[61]:[63]])</f>
        <v>9.0342592592592592E-3</v>
      </c>
      <c r="U81" s="58">
        <f>IF(km4_splits_ranks[[#This Row],[0 - 4 ]]="DNF","DNF",RANK(km4_splits_ranks[[#This Row],[0 - 4 ]],km4_splits_ranks[0 - 4 ],1))</f>
        <v>60</v>
      </c>
      <c r="V81" s="59">
        <f>IF(km4_splits_ranks[[#This Row],[4 - 8 ]]="DNF","DNF",RANK(km4_splits_ranks[[#This Row],[4 - 8 ]],km4_splits_ranks[4 - 8 ],1))</f>
        <v>65</v>
      </c>
      <c r="W81" s="59">
        <f>IF(km4_splits_ranks[[#This Row],[8 - 12 ]]="DNF","DNF",RANK(km4_splits_ranks[[#This Row],[8 - 12 ]],km4_splits_ranks[8 - 12 ],1))</f>
        <v>73</v>
      </c>
      <c r="X81" s="59">
        <f>IF(km4_splits_ranks[[#This Row],[12 - 16 ]]="DNF","DNF",RANK(km4_splits_ranks[[#This Row],[12 - 16 ]],km4_splits_ranks[12 - 16 ],1))</f>
        <v>79</v>
      </c>
      <c r="Y81" s="59">
        <f>IF(km4_splits_ranks[[#This Row],[16 -20 ]]="DNF","DNF",RANK(km4_splits_ranks[[#This Row],[16 -20 ]],km4_splits_ranks[16 -20 ],1))</f>
        <v>79</v>
      </c>
      <c r="Z81" s="59">
        <f>IF(km4_splits_ranks[[#This Row],[20 - 24 ]]="DNF","DNF",RANK(km4_splits_ranks[[#This Row],[20 - 24 ]],km4_splits_ranks[20 - 24 ],1))</f>
        <v>79</v>
      </c>
      <c r="AA81" s="59">
        <f>IF(km4_splits_ranks[[#This Row],[24 - 28 ]]="DNF","DNF",RANK(km4_splits_ranks[[#This Row],[24 - 28 ]],km4_splits_ranks[24 - 28 ],1))</f>
        <v>81</v>
      </c>
      <c r="AB81" s="59">
        <f>IF(km4_splits_ranks[[#This Row],[28 - 32 ]]="DNF","DNF",RANK(km4_splits_ranks[[#This Row],[28 - 32 ]],km4_splits_ranks[28 - 32 ],1))</f>
        <v>83</v>
      </c>
      <c r="AC81" s="59">
        <f>IF(km4_splits_ranks[[#This Row],[32 - 36 ]]="DNF","DNF",RANK(km4_splits_ranks[[#This Row],[32 - 36 ]],km4_splits_ranks[32 - 36 ],1))</f>
        <v>80</v>
      </c>
      <c r="AD81" s="59">
        <f>IF(km4_splits_ranks[[#This Row],[36 - 40 ]]="DNF","DNF",RANK(km4_splits_ranks[[#This Row],[36 - 40 ]],km4_splits_ranks[36 - 40 ],1))</f>
        <v>82</v>
      </c>
      <c r="AE81" s="60">
        <f>IF(km4_splits_ranks[[#This Row],[40 - 42 ]]="DNF","DNF",RANK(km4_splits_ranks[[#This Row],[40 - 42 ]],km4_splits_ranks[40 - 42 ],1))</f>
        <v>80</v>
      </c>
      <c r="AF81" s="28">
        <f>km4_splits_ranks[[#This Row],[0 - 4 ]]</f>
        <v>1.3744444444444445E-2</v>
      </c>
      <c r="AG81" s="24">
        <f>IF(km4_splits_ranks[[#This Row],[4 - 8 ]]="DNF","DNF",km4_splits_ranks[[#This Row],[4 km]]+km4_splits_ranks[[#This Row],[4 - 8 ]])</f>
        <v>2.7239467592592593E-2</v>
      </c>
      <c r="AH81" s="24">
        <f>IF(km4_splits_ranks[[#This Row],[8 - 12 ]]="DNF","DNF",km4_splits_ranks[[#This Row],[8 km]]+km4_splits_ranks[[#This Row],[8 - 12 ]])</f>
        <v>4.1170138888888888E-2</v>
      </c>
      <c r="AI81" s="24">
        <f>IF(km4_splits_ranks[[#This Row],[12 - 16 ]]="DNF","DNF",km4_splits_ranks[[#This Row],[12 km]]+km4_splits_ranks[[#This Row],[12 - 16 ]])</f>
        <v>5.5754976851851851E-2</v>
      </c>
      <c r="AJ81" s="24">
        <f>IF(km4_splits_ranks[[#This Row],[16 -20 ]]="DNF","DNF",km4_splits_ranks[[#This Row],[16 km]]+km4_splits_ranks[[#This Row],[16 -20 ]])</f>
        <v>7.0893750000000005E-2</v>
      </c>
      <c r="AK81" s="24">
        <f>IF(km4_splits_ranks[[#This Row],[20 - 24 ]]="DNF","DNF",km4_splits_ranks[[#This Row],[20 km]]+km4_splits_ranks[[#This Row],[20 - 24 ]])</f>
        <v>8.6778472222222236E-2</v>
      </c>
      <c r="AL81" s="24">
        <f>IF(km4_splits_ranks[[#This Row],[24 - 28 ]]="DNF","DNF",km4_splits_ranks[[#This Row],[24 km]]+km4_splits_ranks[[#This Row],[24 - 28 ]])</f>
        <v>0.10392974537037039</v>
      </c>
      <c r="AM81" s="24">
        <f>IF(km4_splits_ranks[[#This Row],[28 - 32 ]]="DNF","DNF",km4_splits_ranks[[#This Row],[28 km]]+km4_splits_ranks[[#This Row],[28 - 32 ]])</f>
        <v>0.12166053240740743</v>
      </c>
      <c r="AN81" s="24">
        <f>IF(km4_splits_ranks[[#This Row],[32 - 36 ]]="DNF","DNF",km4_splits_ranks[[#This Row],[32 km]]+km4_splits_ranks[[#This Row],[32 - 36 ]])</f>
        <v>0.13967719907407411</v>
      </c>
      <c r="AO81" s="24">
        <f>IF(km4_splits_ranks[[#This Row],[36 - 40 ]]="DNF","DNF",km4_splits_ranks[[#This Row],[36 km]]+km4_splits_ranks[[#This Row],[36 - 40 ]])</f>
        <v>0.15796724537037041</v>
      </c>
      <c r="AP81" s="29">
        <f>IF(km4_splits_ranks[[#This Row],[40 - 42 ]]="DNF","DNF",km4_splits_ranks[[#This Row],[40 km]]+km4_splits_ranks[[#This Row],[40 - 42 ]])</f>
        <v>0.16700150462962968</v>
      </c>
      <c r="AQ81" s="64">
        <f>IF(km4_splits_ranks[[#This Row],[4 km]]="DNF","DNF",RANK(km4_splits_ranks[[#This Row],[4 km]],km4_splits_ranks[4 km],1))</f>
        <v>60</v>
      </c>
      <c r="AR81" s="65">
        <f>IF(km4_splits_ranks[[#This Row],[8 km]]="DNF","DNF",RANK(km4_splits_ranks[[#This Row],[8 km]],km4_splits_ranks[8 km],1))</f>
        <v>61</v>
      </c>
      <c r="AS81" s="65">
        <f>IF(km4_splits_ranks[[#This Row],[12 km]]="DNF","DNF",RANK(km4_splits_ranks[[#This Row],[12 km]],km4_splits_ranks[12 km],1))</f>
        <v>65</v>
      </c>
      <c r="AT81" s="65">
        <f>IF(km4_splits_ranks[[#This Row],[16 km]]="DNF","DNF",RANK(km4_splits_ranks[[#This Row],[16 km]],km4_splits_ranks[16 km],1))</f>
        <v>72</v>
      </c>
      <c r="AU81" s="65">
        <f>IF(km4_splits_ranks[[#This Row],[20 km]]="DNF","DNF",RANK(km4_splits_ranks[[#This Row],[20 km]],km4_splits_ranks[20 km],1))</f>
        <v>74</v>
      </c>
      <c r="AV81" s="65">
        <f>IF(km4_splits_ranks[[#This Row],[24 km]]="DNF","DNF",RANK(km4_splits_ranks[[#This Row],[24 km]],km4_splits_ranks[24 km],1))</f>
        <v>76</v>
      </c>
      <c r="AW81" s="65">
        <f>IF(km4_splits_ranks[[#This Row],[28 km]]="DNF","DNF",RANK(km4_splits_ranks[[#This Row],[28 km]],km4_splits_ranks[28 km],1))</f>
        <v>77</v>
      </c>
      <c r="AX81" s="65">
        <f>IF(km4_splits_ranks[[#This Row],[32 km]]="DNF","DNF",RANK(km4_splits_ranks[[#This Row],[32 km]],km4_splits_ranks[32 km],1))</f>
        <v>78</v>
      </c>
      <c r="AY81" s="65">
        <f>IF(km4_splits_ranks[[#This Row],[36 km]]="DNF","DNF",RANK(km4_splits_ranks[[#This Row],[36 km]],km4_splits_ranks[36 km],1))</f>
        <v>77</v>
      </c>
      <c r="AZ81" s="65">
        <f>IF(km4_splits_ranks[[#This Row],[40 km]]="DNF","DNF",RANK(km4_splits_ranks[[#This Row],[40 km]],km4_splits_ranks[40 km],1))</f>
        <v>77</v>
      </c>
      <c r="BA81" s="65">
        <f>IF(km4_splits_ranks[[#This Row],[42 km]]="DNF","DNF",RANK(km4_splits_ranks[[#This Row],[42 km]],km4_splits_ranks[42 km],1))</f>
        <v>76</v>
      </c>
    </row>
    <row r="82" spans="2:53" x14ac:dyDescent="0.2">
      <c r="B82" s="5">
        <v>77</v>
      </c>
      <c r="C82" s="1">
        <v>121</v>
      </c>
      <c r="D82" s="1" t="s">
        <v>139</v>
      </c>
      <c r="E82" s="3">
        <v>1965</v>
      </c>
      <c r="F82" s="3" t="s">
        <v>46</v>
      </c>
      <c r="G82" s="3">
        <v>5</v>
      </c>
      <c r="H82" s="1" t="s">
        <v>140</v>
      </c>
      <c r="I82" s="7">
        <v>0.16852847222222223</v>
      </c>
      <c r="J82" s="38">
        <f>SUM(laps_times[[#This Row],[1]:[6]])</f>
        <v>1.4686574074074074E-2</v>
      </c>
      <c r="K82" s="39">
        <f>SUM(laps_times[[#This Row],[7]:[12]])</f>
        <v>1.4836574074074075E-2</v>
      </c>
      <c r="L82" s="39">
        <f>SUM(laps_times[[#This Row],[13]:[18]])</f>
        <v>1.5414814814814815E-2</v>
      </c>
      <c r="M82" s="39">
        <f>SUM(laps_times[[#This Row],[19]:[24]])</f>
        <v>1.5536458333333334E-2</v>
      </c>
      <c r="N82" s="39">
        <f>SUM(laps_times[[#This Row],[25]:[30]])</f>
        <v>1.6100347222222224E-2</v>
      </c>
      <c r="O82" s="39">
        <f>SUM(laps_times[[#This Row],[31]:[36]])</f>
        <v>1.6102430555555554E-2</v>
      </c>
      <c r="P82" s="39">
        <f>SUM(laps_times[[#This Row],[37]:[42]])</f>
        <v>1.5726967592592591E-2</v>
      </c>
      <c r="Q82" s="39">
        <f>SUM(laps_times[[#This Row],[43]:[48]])</f>
        <v>1.6203587962962965E-2</v>
      </c>
      <c r="R82" s="39">
        <f>SUM(laps_times[[#This Row],[49]:[54]])</f>
        <v>1.6353703703703704E-2</v>
      </c>
      <c r="S82" s="39">
        <f>SUM(laps_times[[#This Row],[55]:[60]])</f>
        <v>1.7612731481481483E-2</v>
      </c>
      <c r="T82" s="40">
        <f>SUM(laps_times[[#This Row],[61]:[63]])</f>
        <v>9.9543981481481497E-3</v>
      </c>
      <c r="U82" s="58">
        <f>IF(km4_splits_ranks[[#This Row],[0 - 4 ]]="DNF","DNF",RANK(km4_splits_ranks[[#This Row],[0 - 4 ]],km4_splits_ranks[0 - 4 ],1))</f>
        <v>82</v>
      </c>
      <c r="V82" s="59">
        <f>IF(km4_splits_ranks[[#This Row],[4 - 8 ]]="DNF","DNF",RANK(km4_splits_ranks[[#This Row],[4 - 8 ]],km4_splits_ranks[4 - 8 ],1))</f>
        <v>92</v>
      </c>
      <c r="W82" s="59">
        <f>IF(km4_splits_ranks[[#This Row],[8 - 12 ]]="DNF","DNF",RANK(km4_splits_ranks[[#This Row],[8 - 12 ]],km4_splits_ranks[8 - 12 ],1))</f>
        <v>92</v>
      </c>
      <c r="X82" s="59">
        <f>IF(km4_splits_ranks[[#This Row],[12 - 16 ]]="DNF","DNF",RANK(km4_splits_ranks[[#This Row],[12 - 16 ]],km4_splits_ranks[12 - 16 ],1))</f>
        <v>89</v>
      </c>
      <c r="Y82" s="59">
        <f>IF(km4_splits_ranks[[#This Row],[16 -20 ]]="DNF","DNF",RANK(km4_splits_ranks[[#This Row],[16 -20 ]],km4_splits_ranks[16 -20 ],1))</f>
        <v>87</v>
      </c>
      <c r="Z82" s="59">
        <f>IF(km4_splits_ranks[[#This Row],[20 - 24 ]]="DNF","DNF",RANK(km4_splits_ranks[[#This Row],[20 - 24 ]],km4_splits_ranks[20 - 24 ],1))</f>
        <v>82</v>
      </c>
      <c r="AA82" s="59">
        <f>IF(km4_splits_ranks[[#This Row],[24 - 28 ]]="DNF","DNF",RANK(km4_splits_ranks[[#This Row],[24 - 28 ]],km4_splits_ranks[24 - 28 ],1))</f>
        <v>73</v>
      </c>
      <c r="AB82" s="59">
        <f>IF(km4_splits_ranks[[#This Row],[28 - 32 ]]="DNF","DNF",RANK(km4_splits_ranks[[#This Row],[28 - 32 ]],km4_splits_ranks[28 - 32 ],1))</f>
        <v>71</v>
      </c>
      <c r="AC82" s="59">
        <f>IF(km4_splits_ranks[[#This Row],[32 - 36 ]]="DNF","DNF",RANK(km4_splits_ranks[[#This Row],[32 - 36 ]],km4_splits_ranks[32 - 36 ],1))</f>
        <v>63</v>
      </c>
      <c r="AD82" s="59">
        <f>IF(km4_splits_ranks[[#This Row],[36 - 40 ]]="DNF","DNF",RANK(km4_splits_ranks[[#This Row],[36 - 40 ]],km4_splits_ranks[36 - 40 ],1))</f>
        <v>72</v>
      </c>
      <c r="AE82" s="60">
        <f>IF(km4_splits_ranks[[#This Row],[40 - 42 ]]="DNF","DNF",RANK(km4_splits_ranks[[#This Row],[40 - 42 ]],km4_splits_ranks[40 - 42 ],1))</f>
        <v>93</v>
      </c>
      <c r="AF82" s="28">
        <f>km4_splits_ranks[[#This Row],[0 - 4 ]]</f>
        <v>1.4686574074074074E-2</v>
      </c>
      <c r="AG82" s="24">
        <f>IF(km4_splits_ranks[[#This Row],[4 - 8 ]]="DNF","DNF",km4_splits_ranks[[#This Row],[4 km]]+km4_splits_ranks[[#This Row],[4 - 8 ]])</f>
        <v>2.9523148148148149E-2</v>
      </c>
      <c r="AH82" s="24">
        <f>IF(km4_splits_ranks[[#This Row],[8 - 12 ]]="DNF","DNF",km4_splits_ranks[[#This Row],[8 km]]+km4_splits_ranks[[#This Row],[8 - 12 ]])</f>
        <v>4.4937962962962964E-2</v>
      </c>
      <c r="AI82" s="24">
        <f>IF(km4_splits_ranks[[#This Row],[12 - 16 ]]="DNF","DNF",km4_splits_ranks[[#This Row],[12 km]]+km4_splits_ranks[[#This Row],[12 - 16 ]])</f>
        <v>6.04744212962963E-2</v>
      </c>
      <c r="AJ82" s="24">
        <f>IF(km4_splits_ranks[[#This Row],[16 -20 ]]="DNF","DNF",km4_splits_ranks[[#This Row],[16 km]]+km4_splits_ranks[[#This Row],[16 -20 ]])</f>
        <v>7.6574768518518521E-2</v>
      </c>
      <c r="AK82" s="24">
        <f>IF(km4_splits_ranks[[#This Row],[20 - 24 ]]="DNF","DNF",km4_splits_ranks[[#This Row],[20 km]]+km4_splits_ranks[[#This Row],[20 - 24 ]])</f>
        <v>9.2677199074074068E-2</v>
      </c>
      <c r="AL82" s="24">
        <f>IF(km4_splits_ranks[[#This Row],[24 - 28 ]]="DNF","DNF",km4_splits_ranks[[#This Row],[24 km]]+km4_splits_ranks[[#This Row],[24 - 28 ]])</f>
        <v>0.10840416666666666</v>
      </c>
      <c r="AM82" s="24">
        <f>IF(km4_splits_ranks[[#This Row],[28 - 32 ]]="DNF","DNF",km4_splits_ranks[[#This Row],[28 km]]+km4_splits_ranks[[#This Row],[28 - 32 ]])</f>
        <v>0.12460775462962963</v>
      </c>
      <c r="AN82" s="24">
        <f>IF(km4_splits_ranks[[#This Row],[32 - 36 ]]="DNF","DNF",km4_splits_ranks[[#This Row],[32 km]]+km4_splits_ranks[[#This Row],[32 - 36 ]])</f>
        <v>0.14096145833333334</v>
      </c>
      <c r="AO82" s="24">
        <f>IF(km4_splits_ranks[[#This Row],[36 - 40 ]]="DNF","DNF",km4_splits_ranks[[#This Row],[36 km]]+km4_splits_ranks[[#This Row],[36 - 40 ]])</f>
        <v>0.15857418981481483</v>
      </c>
      <c r="AP82" s="29">
        <f>IF(km4_splits_ranks[[#This Row],[40 - 42 ]]="DNF","DNF",km4_splits_ranks[[#This Row],[40 km]]+km4_splits_ranks[[#This Row],[40 - 42 ]])</f>
        <v>0.16852858796296299</v>
      </c>
      <c r="AQ82" s="64">
        <f>IF(km4_splits_ranks[[#This Row],[4 km]]="DNF","DNF",RANK(km4_splits_ranks[[#This Row],[4 km]],km4_splits_ranks[4 km],1))</f>
        <v>82</v>
      </c>
      <c r="AR82" s="65">
        <f>IF(km4_splits_ranks[[#This Row],[8 km]]="DNF","DNF",RANK(km4_splits_ranks[[#This Row],[8 km]],km4_splits_ranks[8 km],1))</f>
        <v>89</v>
      </c>
      <c r="AS82" s="65">
        <f>IF(km4_splits_ranks[[#This Row],[12 km]]="DNF","DNF",RANK(km4_splits_ranks[[#This Row],[12 km]],km4_splits_ranks[12 km],1))</f>
        <v>91</v>
      </c>
      <c r="AT82" s="65">
        <f>IF(km4_splits_ranks[[#This Row],[16 km]]="DNF","DNF",RANK(km4_splits_ranks[[#This Row],[16 km]],km4_splits_ranks[16 km],1))</f>
        <v>91</v>
      </c>
      <c r="AU82" s="65">
        <f>IF(km4_splits_ranks[[#This Row],[20 km]]="DNF","DNF",RANK(km4_splits_ranks[[#This Row],[20 km]],km4_splits_ranks[20 km],1))</f>
        <v>90</v>
      </c>
      <c r="AV82" s="65">
        <f>IF(km4_splits_ranks[[#This Row],[24 km]]="DNF","DNF",RANK(km4_splits_ranks[[#This Row],[24 km]],km4_splits_ranks[24 km],1))</f>
        <v>87</v>
      </c>
      <c r="AW82" s="65">
        <f>IF(km4_splits_ranks[[#This Row],[28 km]]="DNF","DNF",RANK(km4_splits_ranks[[#This Row],[28 km]],km4_splits_ranks[28 km],1))</f>
        <v>82</v>
      </c>
      <c r="AX82" s="65">
        <f>IF(km4_splits_ranks[[#This Row],[32 km]]="DNF","DNF",RANK(km4_splits_ranks[[#This Row],[32 km]],km4_splits_ranks[32 km],1))</f>
        <v>80</v>
      </c>
      <c r="AY82" s="65">
        <f>IF(km4_splits_ranks[[#This Row],[36 km]]="DNF","DNF",RANK(km4_splits_ranks[[#This Row],[36 km]],km4_splits_ranks[36 km],1))</f>
        <v>78</v>
      </c>
      <c r="AZ82" s="65">
        <f>IF(km4_splits_ranks[[#This Row],[40 km]]="DNF","DNF",RANK(km4_splits_ranks[[#This Row],[40 km]],km4_splits_ranks[40 km],1))</f>
        <v>78</v>
      </c>
      <c r="BA82" s="65">
        <f>IF(km4_splits_ranks[[#This Row],[42 km]]="DNF","DNF",RANK(km4_splits_ranks[[#This Row],[42 km]],km4_splits_ranks[42 km],1))</f>
        <v>77</v>
      </c>
    </row>
    <row r="83" spans="2:53" x14ac:dyDescent="0.2">
      <c r="B83" s="5">
        <v>78</v>
      </c>
      <c r="C83" s="1">
        <v>61</v>
      </c>
      <c r="D83" s="1" t="s">
        <v>141</v>
      </c>
      <c r="E83" s="3">
        <v>1949</v>
      </c>
      <c r="F83" s="3" t="s">
        <v>64</v>
      </c>
      <c r="G83" s="3">
        <v>6</v>
      </c>
      <c r="H83" s="1" t="s">
        <v>142</v>
      </c>
      <c r="I83" s="7">
        <v>0.16939583333333333</v>
      </c>
      <c r="J83" s="38">
        <f>SUM(laps_times[[#This Row],[1]:[6]])</f>
        <v>1.4712268518518519E-2</v>
      </c>
      <c r="K83" s="39">
        <f>SUM(laps_times[[#This Row],[7]:[12]])</f>
        <v>1.4636921296296297E-2</v>
      </c>
      <c r="L83" s="39">
        <f>SUM(laps_times[[#This Row],[13]:[18]])</f>
        <v>1.4890393518518518E-2</v>
      </c>
      <c r="M83" s="39">
        <f>SUM(laps_times[[#This Row],[19]:[24]])</f>
        <v>1.5292013888888888E-2</v>
      </c>
      <c r="N83" s="39">
        <f>SUM(laps_times[[#This Row],[25]:[30]])</f>
        <v>1.5776273148148147E-2</v>
      </c>
      <c r="O83" s="39">
        <f>SUM(laps_times[[#This Row],[31]:[36]])</f>
        <v>1.7272800925925928E-2</v>
      </c>
      <c r="P83" s="39">
        <f>SUM(laps_times[[#This Row],[37]:[42]])</f>
        <v>1.7639699074074075E-2</v>
      </c>
      <c r="Q83" s="39">
        <f>SUM(laps_times[[#This Row],[43]:[48]])</f>
        <v>1.7729513888888888E-2</v>
      </c>
      <c r="R83" s="39">
        <f>SUM(laps_times[[#This Row],[49]:[54]])</f>
        <v>1.6420023148148145E-2</v>
      </c>
      <c r="S83" s="39">
        <f>SUM(laps_times[[#This Row],[55]:[60]])</f>
        <v>1.6559374999999998E-2</v>
      </c>
      <c r="T83" s="40">
        <f>SUM(laps_times[[#This Row],[61]:[63]])</f>
        <v>8.4668981481481487E-3</v>
      </c>
      <c r="U83" s="58">
        <f>IF(km4_splits_ranks[[#This Row],[0 - 4 ]]="DNF","DNF",RANK(km4_splits_ranks[[#This Row],[0 - 4 ]],km4_splits_ranks[0 - 4 ],1))</f>
        <v>86</v>
      </c>
      <c r="V83" s="59">
        <f>IF(km4_splits_ranks[[#This Row],[4 - 8 ]]="DNF","DNF",RANK(km4_splits_ranks[[#This Row],[4 - 8 ]],km4_splits_ranks[4 - 8 ],1))</f>
        <v>86</v>
      </c>
      <c r="W83" s="59">
        <f>IF(km4_splits_ranks[[#This Row],[8 - 12 ]]="DNF","DNF",RANK(km4_splits_ranks[[#This Row],[8 - 12 ]],km4_splits_ranks[8 - 12 ],1))</f>
        <v>88</v>
      </c>
      <c r="X83" s="59">
        <f>IF(km4_splits_ranks[[#This Row],[12 - 16 ]]="DNF","DNF",RANK(km4_splits_ranks[[#This Row],[12 - 16 ]],km4_splits_ranks[12 - 16 ],1))</f>
        <v>85</v>
      </c>
      <c r="Y83" s="59">
        <f>IF(km4_splits_ranks[[#This Row],[16 -20 ]]="DNF","DNF",RANK(km4_splits_ranks[[#This Row],[16 -20 ]],km4_splits_ranks[16 -20 ],1))</f>
        <v>83</v>
      </c>
      <c r="Z83" s="59">
        <f>IF(km4_splits_ranks[[#This Row],[20 - 24 ]]="DNF","DNF",RANK(km4_splits_ranks[[#This Row],[20 - 24 ]],km4_splits_ranks[20 - 24 ],1))</f>
        <v>89</v>
      </c>
      <c r="AA83" s="59">
        <f>IF(km4_splits_ranks[[#This Row],[24 - 28 ]]="DNF","DNF",RANK(km4_splits_ranks[[#This Row],[24 - 28 ]],km4_splits_ranks[24 - 28 ],1))</f>
        <v>85</v>
      </c>
      <c r="AB83" s="59">
        <f>IF(km4_splits_ranks[[#This Row],[28 - 32 ]]="DNF","DNF",RANK(km4_splits_ranks[[#This Row],[28 - 32 ]],km4_splits_ranks[28 - 32 ],1))</f>
        <v>82</v>
      </c>
      <c r="AC83" s="59">
        <f>IF(km4_splits_ranks[[#This Row],[32 - 36 ]]="DNF","DNF",RANK(km4_splits_ranks[[#This Row],[32 - 36 ]],km4_splits_ranks[32 - 36 ],1))</f>
        <v>65</v>
      </c>
      <c r="AD83" s="59">
        <f>IF(km4_splits_ranks[[#This Row],[36 - 40 ]]="DNF","DNF",RANK(km4_splits_ranks[[#This Row],[36 - 40 ]],km4_splits_ranks[36 - 40 ],1))</f>
        <v>62</v>
      </c>
      <c r="AE83" s="60">
        <f>IF(km4_splits_ranks[[#This Row],[40 - 42 ]]="DNF","DNF",RANK(km4_splits_ranks[[#This Row],[40 - 42 ]],km4_splits_ranks[40 - 42 ],1))</f>
        <v>67</v>
      </c>
      <c r="AF83" s="28">
        <f>km4_splits_ranks[[#This Row],[0 - 4 ]]</f>
        <v>1.4712268518518519E-2</v>
      </c>
      <c r="AG83" s="24">
        <f>IF(km4_splits_ranks[[#This Row],[4 - 8 ]]="DNF","DNF",km4_splits_ranks[[#This Row],[4 km]]+km4_splits_ranks[[#This Row],[4 - 8 ]])</f>
        <v>2.9349189814814818E-2</v>
      </c>
      <c r="AH83" s="24">
        <f>IF(km4_splits_ranks[[#This Row],[8 - 12 ]]="DNF","DNF",km4_splits_ranks[[#This Row],[8 km]]+km4_splits_ranks[[#This Row],[8 - 12 ]])</f>
        <v>4.4239583333333332E-2</v>
      </c>
      <c r="AI83" s="24">
        <f>IF(km4_splits_ranks[[#This Row],[12 - 16 ]]="DNF","DNF",km4_splits_ranks[[#This Row],[12 km]]+km4_splits_ranks[[#This Row],[12 - 16 ]])</f>
        <v>5.9531597222222218E-2</v>
      </c>
      <c r="AJ83" s="24">
        <f>IF(km4_splits_ranks[[#This Row],[16 -20 ]]="DNF","DNF",km4_splits_ranks[[#This Row],[16 km]]+km4_splits_ranks[[#This Row],[16 -20 ]])</f>
        <v>7.5307870370370372E-2</v>
      </c>
      <c r="AK83" s="24">
        <f>IF(km4_splits_ranks[[#This Row],[20 - 24 ]]="DNF","DNF",km4_splits_ranks[[#This Row],[20 km]]+km4_splits_ranks[[#This Row],[20 - 24 ]])</f>
        <v>9.2580671296296296E-2</v>
      </c>
      <c r="AL83" s="24">
        <f>IF(km4_splits_ranks[[#This Row],[24 - 28 ]]="DNF","DNF",km4_splits_ranks[[#This Row],[24 km]]+km4_splits_ranks[[#This Row],[24 - 28 ]])</f>
        <v>0.11022037037037037</v>
      </c>
      <c r="AM83" s="24">
        <f>IF(km4_splits_ranks[[#This Row],[28 - 32 ]]="DNF","DNF",km4_splits_ranks[[#This Row],[28 km]]+km4_splits_ranks[[#This Row],[28 - 32 ]])</f>
        <v>0.12794988425925927</v>
      </c>
      <c r="AN83" s="24">
        <f>IF(km4_splits_ranks[[#This Row],[32 - 36 ]]="DNF","DNF",km4_splits_ranks[[#This Row],[32 km]]+km4_splits_ranks[[#This Row],[32 - 36 ]])</f>
        <v>0.14436990740740741</v>
      </c>
      <c r="AO83" s="24">
        <f>IF(km4_splits_ranks[[#This Row],[36 - 40 ]]="DNF","DNF",km4_splits_ranks[[#This Row],[36 km]]+km4_splits_ranks[[#This Row],[36 - 40 ]])</f>
        <v>0.16092928240740739</v>
      </c>
      <c r="AP83" s="29">
        <f>IF(km4_splits_ranks[[#This Row],[40 - 42 ]]="DNF","DNF",km4_splits_ranks[[#This Row],[40 km]]+km4_splits_ranks[[#This Row],[40 - 42 ]])</f>
        <v>0.16939618055555555</v>
      </c>
      <c r="AQ83" s="64">
        <f>IF(km4_splits_ranks[[#This Row],[4 km]]="DNF","DNF",RANK(km4_splits_ranks[[#This Row],[4 km]],km4_splits_ranks[4 km],1))</f>
        <v>86</v>
      </c>
      <c r="AR83" s="65">
        <f>IF(km4_splits_ranks[[#This Row],[8 km]]="DNF","DNF",RANK(km4_splits_ranks[[#This Row],[8 km]],km4_splits_ranks[8 km],1))</f>
        <v>86</v>
      </c>
      <c r="AS83" s="65">
        <f>IF(km4_splits_ranks[[#This Row],[12 km]]="DNF","DNF",RANK(km4_splits_ranks[[#This Row],[12 km]],km4_splits_ranks[12 km],1))</f>
        <v>87</v>
      </c>
      <c r="AT83" s="65">
        <f>IF(km4_splits_ranks[[#This Row],[16 km]]="DNF","DNF",RANK(km4_splits_ranks[[#This Row],[16 km]],km4_splits_ranks[16 km],1))</f>
        <v>86</v>
      </c>
      <c r="AU83" s="65">
        <f>IF(km4_splits_ranks[[#This Row],[20 km]]="DNF","DNF",RANK(km4_splits_ranks[[#This Row],[20 km]],km4_splits_ranks[20 km],1))</f>
        <v>84</v>
      </c>
      <c r="AV83" s="65">
        <f>IF(km4_splits_ranks[[#This Row],[24 km]]="DNF","DNF",RANK(km4_splits_ranks[[#This Row],[24 km]],km4_splits_ranks[24 km],1))</f>
        <v>86</v>
      </c>
      <c r="AW83" s="65">
        <f>IF(km4_splits_ranks[[#This Row],[28 km]]="DNF","DNF",RANK(km4_splits_ranks[[#This Row],[28 km]],km4_splits_ranks[28 km],1))</f>
        <v>85</v>
      </c>
      <c r="AX83" s="65">
        <f>IF(km4_splits_ranks[[#This Row],[32 km]]="DNF","DNF",RANK(km4_splits_ranks[[#This Row],[32 km]],km4_splits_ranks[32 km],1))</f>
        <v>85</v>
      </c>
      <c r="AY83" s="65">
        <f>IF(km4_splits_ranks[[#This Row],[36 km]]="DNF","DNF",RANK(km4_splits_ranks[[#This Row],[36 km]],km4_splits_ranks[36 km],1))</f>
        <v>82</v>
      </c>
      <c r="AZ83" s="65">
        <f>IF(km4_splits_ranks[[#This Row],[40 km]]="DNF","DNF",RANK(km4_splits_ranks[[#This Row],[40 km]],km4_splits_ranks[40 km],1))</f>
        <v>80</v>
      </c>
      <c r="BA83" s="65">
        <f>IF(km4_splits_ranks[[#This Row],[42 km]]="DNF","DNF",RANK(km4_splits_ranks[[#This Row],[42 km]],km4_splits_ranks[42 km],1))</f>
        <v>78</v>
      </c>
    </row>
    <row r="84" spans="2:53" x14ac:dyDescent="0.2">
      <c r="B84" s="5">
        <v>79</v>
      </c>
      <c r="C84" s="1">
        <v>82</v>
      </c>
      <c r="D84" s="1" t="s">
        <v>143</v>
      </c>
      <c r="E84" s="3">
        <v>1964</v>
      </c>
      <c r="F84" s="3" t="s">
        <v>38</v>
      </c>
      <c r="G84" s="3">
        <v>13</v>
      </c>
      <c r="H84" s="1" t="s">
        <v>24</v>
      </c>
      <c r="I84" s="7">
        <v>0.16988495370370371</v>
      </c>
      <c r="J84" s="38">
        <f>SUM(laps_times[[#This Row],[1]:[6]])</f>
        <v>1.4041666666666668E-2</v>
      </c>
      <c r="K84" s="39">
        <f>SUM(laps_times[[#This Row],[7]:[12]])</f>
        <v>1.3982407407407407E-2</v>
      </c>
      <c r="L84" s="39">
        <f>SUM(laps_times[[#This Row],[13]:[18]])</f>
        <v>1.4465162037037037E-2</v>
      </c>
      <c r="M84" s="39">
        <f>SUM(laps_times[[#This Row],[19]:[24]])</f>
        <v>1.4703703703703705E-2</v>
      </c>
      <c r="N84" s="39">
        <f>SUM(laps_times[[#This Row],[25]:[30]])</f>
        <v>1.542789351851852E-2</v>
      </c>
      <c r="O84" s="39">
        <f>SUM(laps_times[[#This Row],[31]:[36]])</f>
        <v>1.6039467592592591E-2</v>
      </c>
      <c r="P84" s="39">
        <f>SUM(laps_times[[#This Row],[37]:[42]])</f>
        <v>1.7301504629629628E-2</v>
      </c>
      <c r="Q84" s="39">
        <f>SUM(laps_times[[#This Row],[43]:[48]])</f>
        <v>1.7954745370370367E-2</v>
      </c>
      <c r="R84" s="39">
        <f>SUM(laps_times[[#This Row],[49]:[54]])</f>
        <v>1.9504861111111112E-2</v>
      </c>
      <c r="S84" s="39">
        <f>SUM(laps_times[[#This Row],[55]:[60]])</f>
        <v>1.7327314814814813E-2</v>
      </c>
      <c r="T84" s="40">
        <f>SUM(laps_times[[#This Row],[61]:[63]])</f>
        <v>9.136458333333335E-3</v>
      </c>
      <c r="U84" s="58">
        <f>IF(km4_splits_ranks[[#This Row],[0 - 4 ]]="DNF","DNF",RANK(km4_splits_ranks[[#This Row],[0 - 4 ]],km4_splits_ranks[0 - 4 ],1))</f>
        <v>66</v>
      </c>
      <c r="V84" s="59">
        <f>IF(km4_splits_ranks[[#This Row],[4 - 8 ]]="DNF","DNF",RANK(km4_splits_ranks[[#This Row],[4 - 8 ]],km4_splits_ranks[4 - 8 ],1))</f>
        <v>77</v>
      </c>
      <c r="W84" s="59">
        <f>IF(km4_splits_ranks[[#This Row],[8 - 12 ]]="DNF","DNF",RANK(km4_splits_ranks[[#This Row],[8 - 12 ]],km4_splits_ranks[8 - 12 ],1))</f>
        <v>82</v>
      </c>
      <c r="X84" s="59">
        <f>IF(km4_splits_ranks[[#This Row],[12 - 16 ]]="DNF","DNF",RANK(km4_splits_ranks[[#This Row],[12 - 16 ]],km4_splits_ranks[12 - 16 ],1))</f>
        <v>81</v>
      </c>
      <c r="Y84" s="59">
        <f>IF(km4_splits_ranks[[#This Row],[16 -20 ]]="DNF","DNF",RANK(km4_splits_ranks[[#This Row],[16 -20 ]],km4_splits_ranks[16 -20 ],1))</f>
        <v>80</v>
      </c>
      <c r="Z84" s="59">
        <f>IF(km4_splits_ranks[[#This Row],[20 - 24 ]]="DNF","DNF",RANK(km4_splits_ranks[[#This Row],[20 - 24 ]],km4_splits_ranks[20 - 24 ],1))</f>
        <v>80</v>
      </c>
      <c r="AA84" s="59">
        <f>IF(km4_splits_ranks[[#This Row],[24 - 28 ]]="DNF","DNF",RANK(km4_splits_ranks[[#This Row],[24 - 28 ]],km4_splits_ranks[24 - 28 ],1))</f>
        <v>82</v>
      </c>
      <c r="AB84" s="59">
        <f>IF(km4_splits_ranks[[#This Row],[28 - 32 ]]="DNF","DNF",RANK(km4_splits_ranks[[#This Row],[28 - 32 ]],km4_splits_ranks[28 - 32 ],1))</f>
        <v>85</v>
      </c>
      <c r="AC84" s="59">
        <f>IF(km4_splits_ranks[[#This Row],[32 - 36 ]]="DNF","DNF",RANK(km4_splits_ranks[[#This Row],[32 - 36 ]],km4_splits_ranks[32 - 36 ],1))</f>
        <v>87</v>
      </c>
      <c r="AD84" s="59">
        <f>IF(km4_splits_ranks[[#This Row],[36 - 40 ]]="DNF","DNF",RANK(km4_splits_ranks[[#This Row],[36 - 40 ]],km4_splits_ranks[36 - 40 ],1))</f>
        <v>70</v>
      </c>
      <c r="AE84" s="60">
        <f>IF(km4_splits_ranks[[#This Row],[40 - 42 ]]="DNF","DNF",RANK(km4_splits_ranks[[#This Row],[40 - 42 ]],km4_splits_ranks[40 - 42 ],1))</f>
        <v>82</v>
      </c>
      <c r="AF84" s="28">
        <f>km4_splits_ranks[[#This Row],[0 - 4 ]]</f>
        <v>1.4041666666666668E-2</v>
      </c>
      <c r="AG84" s="24">
        <f>IF(km4_splits_ranks[[#This Row],[4 - 8 ]]="DNF","DNF",km4_splits_ranks[[#This Row],[4 km]]+km4_splits_ranks[[#This Row],[4 - 8 ]])</f>
        <v>2.8024074074074076E-2</v>
      </c>
      <c r="AH84" s="24">
        <f>IF(km4_splits_ranks[[#This Row],[8 - 12 ]]="DNF","DNF",km4_splits_ranks[[#This Row],[8 km]]+km4_splits_ranks[[#This Row],[8 - 12 ]])</f>
        <v>4.2489236111111113E-2</v>
      </c>
      <c r="AI84" s="24">
        <f>IF(km4_splits_ranks[[#This Row],[12 - 16 ]]="DNF","DNF",km4_splits_ranks[[#This Row],[12 km]]+km4_splits_ranks[[#This Row],[12 - 16 ]])</f>
        <v>5.7192939814814818E-2</v>
      </c>
      <c r="AJ84" s="24">
        <f>IF(km4_splits_ranks[[#This Row],[16 -20 ]]="DNF","DNF",km4_splits_ranks[[#This Row],[16 km]]+km4_splits_ranks[[#This Row],[16 -20 ]])</f>
        <v>7.2620833333333343E-2</v>
      </c>
      <c r="AK84" s="24">
        <f>IF(km4_splits_ranks[[#This Row],[20 - 24 ]]="DNF","DNF",km4_splits_ranks[[#This Row],[20 km]]+km4_splits_ranks[[#This Row],[20 - 24 ]])</f>
        <v>8.8660300925925931E-2</v>
      </c>
      <c r="AL84" s="24">
        <f>IF(km4_splits_ranks[[#This Row],[24 - 28 ]]="DNF","DNF",km4_splits_ranks[[#This Row],[24 km]]+km4_splits_ranks[[#This Row],[24 - 28 ]])</f>
        <v>0.10596180555555557</v>
      </c>
      <c r="AM84" s="24">
        <f>IF(km4_splits_ranks[[#This Row],[28 - 32 ]]="DNF","DNF",km4_splits_ranks[[#This Row],[28 km]]+km4_splits_ranks[[#This Row],[28 - 32 ]])</f>
        <v>0.12391655092592593</v>
      </c>
      <c r="AN84" s="24">
        <f>IF(km4_splits_ranks[[#This Row],[32 - 36 ]]="DNF","DNF",km4_splits_ranks[[#This Row],[32 km]]+km4_splits_ranks[[#This Row],[32 - 36 ]])</f>
        <v>0.14342141203703704</v>
      </c>
      <c r="AO84" s="24">
        <f>IF(km4_splits_ranks[[#This Row],[36 - 40 ]]="DNF","DNF",km4_splits_ranks[[#This Row],[36 km]]+km4_splits_ranks[[#This Row],[36 - 40 ]])</f>
        <v>0.16074872685185185</v>
      </c>
      <c r="AP84" s="29">
        <f>IF(km4_splits_ranks[[#This Row],[40 - 42 ]]="DNF","DNF",km4_splits_ranks[[#This Row],[40 km]]+km4_splits_ranks[[#This Row],[40 - 42 ]])</f>
        <v>0.16988518518518519</v>
      </c>
      <c r="AQ84" s="64">
        <f>IF(km4_splits_ranks[[#This Row],[4 km]]="DNF","DNF",RANK(km4_splits_ranks[[#This Row],[4 km]],km4_splits_ranks[4 km],1))</f>
        <v>66</v>
      </c>
      <c r="AR84" s="65">
        <f>IF(km4_splits_ranks[[#This Row],[8 km]]="DNF","DNF",RANK(km4_splits_ranks[[#This Row],[8 km]],km4_splits_ranks[8 km],1))</f>
        <v>73</v>
      </c>
      <c r="AS84" s="65">
        <f>IF(km4_splits_ranks[[#This Row],[12 km]]="DNF","DNF",RANK(km4_splits_ranks[[#This Row],[12 km]],km4_splits_ranks[12 km],1))</f>
        <v>77</v>
      </c>
      <c r="AT84" s="65">
        <f>IF(km4_splits_ranks[[#This Row],[16 km]]="DNF","DNF",RANK(km4_splits_ranks[[#This Row],[16 km]],km4_splits_ranks[16 km],1))</f>
        <v>77</v>
      </c>
      <c r="AU84" s="65">
        <f>IF(km4_splits_ranks[[#This Row],[20 km]]="DNF","DNF",RANK(km4_splits_ranks[[#This Row],[20 km]],km4_splits_ranks[20 km],1))</f>
        <v>78</v>
      </c>
      <c r="AV84" s="65">
        <f>IF(km4_splits_ranks[[#This Row],[24 km]]="DNF","DNF",RANK(km4_splits_ranks[[#This Row],[24 km]],km4_splits_ranks[24 km],1))</f>
        <v>79</v>
      </c>
      <c r="AW84" s="65">
        <f>IF(km4_splits_ranks[[#This Row],[28 km]]="DNF","DNF",RANK(km4_splits_ranks[[#This Row],[28 km]],km4_splits_ranks[28 km],1))</f>
        <v>79</v>
      </c>
      <c r="AX84" s="65">
        <f>IF(km4_splits_ranks[[#This Row],[32 km]]="DNF","DNF",RANK(km4_splits_ranks[[#This Row],[32 km]],km4_splits_ranks[32 km],1))</f>
        <v>79</v>
      </c>
      <c r="AY84" s="65">
        <f>IF(km4_splits_ranks[[#This Row],[36 km]]="DNF","DNF",RANK(km4_splits_ranks[[#This Row],[36 km]],km4_splits_ranks[36 km],1))</f>
        <v>79</v>
      </c>
      <c r="AZ84" s="65">
        <f>IF(km4_splits_ranks[[#This Row],[40 km]]="DNF","DNF",RANK(km4_splits_ranks[[#This Row],[40 km]],km4_splits_ranks[40 km],1))</f>
        <v>79</v>
      </c>
      <c r="BA84" s="65">
        <f>IF(km4_splits_ranks[[#This Row],[42 km]]="DNF","DNF",RANK(km4_splits_ranks[[#This Row],[42 km]],km4_splits_ranks[42 km],1))</f>
        <v>79</v>
      </c>
    </row>
    <row r="85" spans="2:53" x14ac:dyDescent="0.2">
      <c r="B85" s="5">
        <v>80</v>
      </c>
      <c r="C85" s="1">
        <v>79</v>
      </c>
      <c r="D85" s="1" t="s">
        <v>144</v>
      </c>
      <c r="E85" s="3">
        <v>1964</v>
      </c>
      <c r="F85" s="3" t="s">
        <v>38</v>
      </c>
      <c r="G85" s="3">
        <v>14</v>
      </c>
      <c r="H85" s="1" t="s">
        <v>145</v>
      </c>
      <c r="I85" s="7">
        <v>0.17101064814814815</v>
      </c>
      <c r="J85" s="38">
        <f>SUM(laps_times[[#This Row],[1]:[6]])</f>
        <v>1.4595833333333334E-2</v>
      </c>
      <c r="K85" s="39">
        <f>SUM(laps_times[[#This Row],[7]:[12]])</f>
        <v>1.4351736111111112E-2</v>
      </c>
      <c r="L85" s="39">
        <f>SUM(laps_times[[#This Row],[13]:[18]])</f>
        <v>1.4790740740740738E-2</v>
      </c>
      <c r="M85" s="39">
        <f>SUM(laps_times[[#This Row],[19]:[24]])</f>
        <v>1.516851851851852E-2</v>
      </c>
      <c r="N85" s="39">
        <f>SUM(laps_times[[#This Row],[25]:[30]])</f>
        <v>1.6040046296296295E-2</v>
      </c>
      <c r="O85" s="39">
        <f>SUM(laps_times[[#This Row],[31]:[36]])</f>
        <v>1.639513888888889E-2</v>
      </c>
      <c r="P85" s="39">
        <f>SUM(laps_times[[#This Row],[37]:[42]])</f>
        <v>1.6894907407407407E-2</v>
      </c>
      <c r="Q85" s="39">
        <f>SUM(laps_times[[#This Row],[43]:[48]])</f>
        <v>1.7501388888888889E-2</v>
      </c>
      <c r="R85" s="39">
        <f>SUM(laps_times[[#This Row],[49]:[54]])</f>
        <v>1.8270949074074075E-2</v>
      </c>
      <c r="S85" s="39">
        <f>SUM(laps_times[[#This Row],[55]:[60]])</f>
        <v>1.8026273148148149E-2</v>
      </c>
      <c r="T85" s="40">
        <f>SUM(laps_times[[#This Row],[61]:[63]])</f>
        <v>8.9753472222222214E-3</v>
      </c>
      <c r="U85" s="58">
        <f>IF(km4_splits_ranks[[#This Row],[0 - 4 ]]="DNF","DNF",RANK(km4_splits_ranks[[#This Row],[0 - 4 ]],km4_splits_ranks[0 - 4 ],1))</f>
        <v>80</v>
      </c>
      <c r="V85" s="59">
        <f>IF(km4_splits_ranks[[#This Row],[4 - 8 ]]="DNF","DNF",RANK(km4_splits_ranks[[#This Row],[4 - 8 ]],km4_splits_ranks[4 - 8 ],1))</f>
        <v>83</v>
      </c>
      <c r="W85" s="59">
        <f>IF(km4_splits_ranks[[#This Row],[8 - 12 ]]="DNF","DNF",RANK(km4_splits_ranks[[#This Row],[8 - 12 ]],km4_splits_ranks[8 - 12 ],1))</f>
        <v>85</v>
      </c>
      <c r="X85" s="59">
        <f>IF(km4_splits_ranks[[#This Row],[12 - 16 ]]="DNF","DNF",RANK(km4_splits_ranks[[#This Row],[12 - 16 ]],km4_splits_ranks[12 - 16 ],1))</f>
        <v>82</v>
      </c>
      <c r="Y85" s="59">
        <f>IF(km4_splits_ranks[[#This Row],[16 -20 ]]="DNF","DNF",RANK(km4_splits_ranks[[#This Row],[16 -20 ]],km4_splits_ranks[16 -20 ],1))</f>
        <v>86</v>
      </c>
      <c r="Z85" s="59">
        <f>IF(km4_splits_ranks[[#This Row],[20 - 24 ]]="DNF","DNF",RANK(km4_splits_ranks[[#This Row],[20 - 24 ]],km4_splits_ranks[20 - 24 ],1))</f>
        <v>84</v>
      </c>
      <c r="AA85" s="59">
        <f>IF(km4_splits_ranks[[#This Row],[24 - 28 ]]="DNF","DNF",RANK(km4_splits_ranks[[#This Row],[24 - 28 ]],km4_splits_ranks[24 - 28 ],1))</f>
        <v>79</v>
      </c>
      <c r="AB85" s="59">
        <f>IF(km4_splits_ranks[[#This Row],[28 - 32 ]]="DNF","DNF",RANK(km4_splits_ranks[[#This Row],[28 - 32 ]],km4_splits_ranks[28 - 32 ],1))</f>
        <v>81</v>
      </c>
      <c r="AC85" s="59">
        <f>IF(km4_splits_ranks[[#This Row],[32 - 36 ]]="DNF","DNF",RANK(km4_splits_ranks[[#This Row],[32 - 36 ]],km4_splits_ranks[32 - 36 ],1))</f>
        <v>82</v>
      </c>
      <c r="AD85" s="59">
        <f>IF(km4_splits_ranks[[#This Row],[36 - 40 ]]="DNF","DNF",RANK(km4_splits_ranks[[#This Row],[36 - 40 ]],km4_splits_ranks[36 - 40 ],1))</f>
        <v>77</v>
      </c>
      <c r="AE85" s="60">
        <f>IF(km4_splits_ranks[[#This Row],[40 - 42 ]]="DNF","DNF",RANK(km4_splits_ranks[[#This Row],[40 - 42 ]],km4_splits_ranks[40 - 42 ],1))</f>
        <v>77</v>
      </c>
      <c r="AF85" s="28">
        <f>km4_splits_ranks[[#This Row],[0 - 4 ]]</f>
        <v>1.4595833333333334E-2</v>
      </c>
      <c r="AG85" s="24">
        <f>IF(km4_splits_ranks[[#This Row],[4 - 8 ]]="DNF","DNF",km4_splits_ranks[[#This Row],[4 km]]+km4_splits_ranks[[#This Row],[4 - 8 ]])</f>
        <v>2.8947569444444446E-2</v>
      </c>
      <c r="AH85" s="24">
        <f>IF(km4_splits_ranks[[#This Row],[8 - 12 ]]="DNF","DNF",km4_splits_ranks[[#This Row],[8 km]]+km4_splits_ranks[[#This Row],[8 - 12 ]])</f>
        <v>4.3738310185185182E-2</v>
      </c>
      <c r="AI85" s="24">
        <f>IF(km4_splits_ranks[[#This Row],[12 - 16 ]]="DNF","DNF",km4_splits_ranks[[#This Row],[12 km]]+km4_splits_ranks[[#This Row],[12 - 16 ]])</f>
        <v>5.8906828703703701E-2</v>
      </c>
      <c r="AJ85" s="24">
        <f>IF(km4_splits_ranks[[#This Row],[16 -20 ]]="DNF","DNF",km4_splits_ranks[[#This Row],[16 km]]+km4_splits_ranks[[#This Row],[16 -20 ]])</f>
        <v>7.4946874999999996E-2</v>
      </c>
      <c r="AK85" s="24">
        <f>IF(km4_splits_ranks[[#This Row],[20 - 24 ]]="DNF","DNF",km4_splits_ranks[[#This Row],[20 km]]+km4_splits_ranks[[#This Row],[20 - 24 ]])</f>
        <v>9.1342013888888879E-2</v>
      </c>
      <c r="AL85" s="24">
        <f>IF(km4_splits_ranks[[#This Row],[24 - 28 ]]="DNF","DNF",km4_splits_ranks[[#This Row],[24 km]]+km4_splits_ranks[[#This Row],[24 - 28 ]])</f>
        <v>0.10823692129629628</v>
      </c>
      <c r="AM85" s="24">
        <f>IF(km4_splits_ranks[[#This Row],[28 - 32 ]]="DNF","DNF",km4_splits_ranks[[#This Row],[28 km]]+km4_splits_ranks[[#This Row],[28 - 32 ]])</f>
        <v>0.12573831018518516</v>
      </c>
      <c r="AN85" s="24">
        <f>IF(km4_splits_ranks[[#This Row],[32 - 36 ]]="DNF","DNF",km4_splits_ranks[[#This Row],[32 km]]+km4_splits_ranks[[#This Row],[32 - 36 ]])</f>
        <v>0.14400925925925923</v>
      </c>
      <c r="AO85" s="24">
        <f>IF(km4_splits_ranks[[#This Row],[36 - 40 ]]="DNF","DNF",km4_splits_ranks[[#This Row],[36 km]]+km4_splits_ranks[[#This Row],[36 - 40 ]])</f>
        <v>0.16203553240740737</v>
      </c>
      <c r="AP85" s="29">
        <f>IF(km4_splits_ranks[[#This Row],[40 - 42 ]]="DNF","DNF",km4_splits_ranks[[#This Row],[40 km]]+km4_splits_ranks[[#This Row],[40 - 42 ]])</f>
        <v>0.17101087962962958</v>
      </c>
      <c r="AQ85" s="64">
        <f>IF(km4_splits_ranks[[#This Row],[4 km]]="DNF","DNF",RANK(km4_splits_ranks[[#This Row],[4 km]],km4_splits_ranks[4 km],1))</f>
        <v>80</v>
      </c>
      <c r="AR85" s="65">
        <f>IF(km4_splits_ranks[[#This Row],[8 km]]="DNF","DNF",RANK(km4_splits_ranks[[#This Row],[8 km]],km4_splits_ranks[8 km],1))</f>
        <v>82</v>
      </c>
      <c r="AS85" s="65">
        <f>IF(km4_splits_ranks[[#This Row],[12 km]]="DNF","DNF",RANK(km4_splits_ranks[[#This Row],[12 km]],km4_splits_ranks[12 km],1))</f>
        <v>84</v>
      </c>
      <c r="AT85" s="65">
        <f>IF(km4_splits_ranks[[#This Row],[16 km]]="DNF","DNF",RANK(km4_splits_ranks[[#This Row],[16 km]],km4_splits_ranks[16 km],1))</f>
        <v>84</v>
      </c>
      <c r="AU85" s="65">
        <f>IF(km4_splits_ranks[[#This Row],[20 km]]="DNF","DNF",RANK(km4_splits_ranks[[#This Row],[20 km]],km4_splits_ranks[20 km],1))</f>
        <v>83</v>
      </c>
      <c r="AV85" s="65">
        <f>IF(km4_splits_ranks[[#This Row],[24 km]]="DNF","DNF",RANK(km4_splits_ranks[[#This Row],[24 km]],km4_splits_ranks[24 km],1))</f>
        <v>83</v>
      </c>
      <c r="AW85" s="65">
        <f>IF(km4_splits_ranks[[#This Row],[28 km]]="DNF","DNF",RANK(km4_splits_ranks[[#This Row],[28 km]],km4_splits_ranks[28 km],1))</f>
        <v>81</v>
      </c>
      <c r="AX85" s="65">
        <f>IF(km4_splits_ranks[[#This Row],[32 km]]="DNF","DNF",RANK(km4_splits_ranks[[#This Row],[32 km]],km4_splits_ranks[32 km],1))</f>
        <v>81</v>
      </c>
      <c r="AY85" s="65">
        <f>IF(km4_splits_ranks[[#This Row],[36 km]]="DNF","DNF",RANK(km4_splits_ranks[[#This Row],[36 km]],km4_splits_ranks[36 km],1))</f>
        <v>81</v>
      </c>
      <c r="AZ85" s="65">
        <f>IF(km4_splits_ranks[[#This Row],[40 km]]="DNF","DNF",RANK(km4_splits_ranks[[#This Row],[40 km]],km4_splits_ranks[40 km],1))</f>
        <v>81</v>
      </c>
      <c r="BA85" s="65">
        <f>IF(km4_splits_ranks[[#This Row],[42 km]]="DNF","DNF",RANK(km4_splits_ranks[[#This Row],[42 km]],km4_splits_ranks[42 km],1))</f>
        <v>80</v>
      </c>
    </row>
    <row r="86" spans="2:53" x14ac:dyDescent="0.2">
      <c r="B86" s="5">
        <v>81</v>
      </c>
      <c r="C86" s="1">
        <v>74</v>
      </c>
      <c r="D86" s="1" t="s">
        <v>146</v>
      </c>
      <c r="E86" s="3">
        <v>1958</v>
      </c>
      <c r="F86" s="3" t="s">
        <v>38</v>
      </c>
      <c r="G86" s="3">
        <v>15</v>
      </c>
      <c r="H86" s="1" t="s">
        <v>147</v>
      </c>
      <c r="I86" s="7">
        <v>0.17185925925925927</v>
      </c>
      <c r="J86" s="38">
        <f>SUM(laps_times[[#This Row],[1]:[6]])</f>
        <v>1.459988425925926E-2</v>
      </c>
      <c r="K86" s="39">
        <f>SUM(laps_times[[#This Row],[7]:[12]])</f>
        <v>1.4340972222222222E-2</v>
      </c>
      <c r="L86" s="39">
        <f>SUM(laps_times[[#This Row],[13]:[18]])</f>
        <v>1.4667824074074074E-2</v>
      </c>
      <c r="M86" s="39">
        <f>SUM(laps_times[[#This Row],[19]:[24]])</f>
        <v>1.591539351851852E-2</v>
      </c>
      <c r="N86" s="39">
        <f>SUM(laps_times[[#This Row],[25]:[30]])</f>
        <v>1.637361111111111E-2</v>
      </c>
      <c r="O86" s="39">
        <f>SUM(laps_times[[#This Row],[31]:[36]])</f>
        <v>1.6874768518518518E-2</v>
      </c>
      <c r="P86" s="39">
        <f>SUM(laps_times[[#This Row],[37]:[42]])</f>
        <v>1.7540393518518521E-2</v>
      </c>
      <c r="Q86" s="39">
        <f>SUM(laps_times[[#This Row],[43]:[48]])</f>
        <v>1.7308101851851852E-2</v>
      </c>
      <c r="R86" s="39">
        <f>SUM(laps_times[[#This Row],[49]:[54]])</f>
        <v>1.7491203703703703E-2</v>
      </c>
      <c r="S86" s="39">
        <f>SUM(laps_times[[#This Row],[55]:[60]])</f>
        <v>1.8103472222222222E-2</v>
      </c>
      <c r="T86" s="40">
        <f>SUM(laps_times[[#This Row],[61]:[63]])</f>
        <v>8.6443287037037027E-3</v>
      </c>
      <c r="U86" s="58">
        <f>IF(km4_splits_ranks[[#This Row],[0 - 4 ]]="DNF","DNF",RANK(km4_splits_ranks[[#This Row],[0 - 4 ]],km4_splits_ranks[0 - 4 ],1))</f>
        <v>81</v>
      </c>
      <c r="V86" s="59">
        <f>IF(km4_splits_ranks[[#This Row],[4 - 8 ]]="DNF","DNF",RANK(km4_splits_ranks[[#This Row],[4 - 8 ]],km4_splits_ranks[4 - 8 ],1))</f>
        <v>82</v>
      </c>
      <c r="W86" s="59">
        <f>IF(km4_splits_ranks[[#This Row],[8 - 12 ]]="DNF","DNF",RANK(km4_splits_ranks[[#This Row],[8 - 12 ]],km4_splits_ranks[8 - 12 ],1))</f>
        <v>84</v>
      </c>
      <c r="X86" s="59">
        <f>IF(km4_splits_ranks[[#This Row],[12 - 16 ]]="DNF","DNF",RANK(km4_splits_ranks[[#This Row],[12 - 16 ]],km4_splits_ranks[12 - 16 ],1))</f>
        <v>91</v>
      </c>
      <c r="Y86" s="59">
        <f>IF(km4_splits_ranks[[#This Row],[16 -20 ]]="DNF","DNF",RANK(km4_splits_ranks[[#This Row],[16 -20 ]],km4_splits_ranks[16 -20 ],1))</f>
        <v>89</v>
      </c>
      <c r="Z86" s="59">
        <f>IF(km4_splits_ranks[[#This Row],[20 - 24 ]]="DNF","DNF",RANK(km4_splits_ranks[[#This Row],[20 - 24 ]],km4_splits_ranks[20 - 24 ],1))</f>
        <v>87</v>
      </c>
      <c r="AA86" s="59">
        <f>IF(km4_splits_ranks[[#This Row],[24 - 28 ]]="DNF","DNF",RANK(km4_splits_ranks[[#This Row],[24 - 28 ]],km4_splits_ranks[24 - 28 ],1))</f>
        <v>84</v>
      </c>
      <c r="AB86" s="59">
        <f>IF(km4_splits_ranks[[#This Row],[28 - 32 ]]="DNF","DNF",RANK(km4_splits_ranks[[#This Row],[28 - 32 ]],km4_splits_ranks[28 - 32 ],1))</f>
        <v>78</v>
      </c>
      <c r="AC86" s="59">
        <f>IF(km4_splits_ranks[[#This Row],[32 - 36 ]]="DNF","DNF",RANK(km4_splits_ranks[[#This Row],[32 - 36 ]],km4_splits_ranks[32 - 36 ],1))</f>
        <v>78</v>
      </c>
      <c r="AD86" s="59">
        <f>IF(km4_splits_ranks[[#This Row],[36 - 40 ]]="DNF","DNF",RANK(km4_splits_ranks[[#This Row],[36 - 40 ]],km4_splits_ranks[36 - 40 ],1))</f>
        <v>78</v>
      </c>
      <c r="AE86" s="60">
        <f>IF(km4_splits_ranks[[#This Row],[40 - 42 ]]="DNF","DNF",RANK(km4_splits_ranks[[#This Row],[40 - 42 ]],km4_splits_ranks[40 - 42 ],1))</f>
        <v>70</v>
      </c>
      <c r="AF86" s="28">
        <f>km4_splits_ranks[[#This Row],[0 - 4 ]]</f>
        <v>1.459988425925926E-2</v>
      </c>
      <c r="AG86" s="24">
        <f>IF(km4_splits_ranks[[#This Row],[4 - 8 ]]="DNF","DNF",km4_splits_ranks[[#This Row],[4 km]]+km4_splits_ranks[[#This Row],[4 - 8 ]])</f>
        <v>2.8940856481481481E-2</v>
      </c>
      <c r="AH86" s="24">
        <f>IF(km4_splits_ranks[[#This Row],[8 - 12 ]]="DNF","DNF",km4_splits_ranks[[#This Row],[8 km]]+km4_splits_ranks[[#This Row],[8 - 12 ]])</f>
        <v>4.3608680555555557E-2</v>
      </c>
      <c r="AI86" s="24">
        <f>IF(km4_splits_ranks[[#This Row],[12 - 16 ]]="DNF","DNF",km4_splits_ranks[[#This Row],[12 km]]+km4_splits_ranks[[#This Row],[12 - 16 ]])</f>
        <v>5.9524074074074076E-2</v>
      </c>
      <c r="AJ86" s="24">
        <f>IF(km4_splits_ranks[[#This Row],[16 -20 ]]="DNF","DNF",km4_splits_ranks[[#This Row],[16 km]]+km4_splits_ranks[[#This Row],[16 -20 ]])</f>
        <v>7.5897685185185193E-2</v>
      </c>
      <c r="AK86" s="24">
        <f>IF(km4_splits_ranks[[#This Row],[20 - 24 ]]="DNF","DNF",km4_splits_ranks[[#This Row],[20 km]]+km4_splits_ranks[[#This Row],[20 - 24 ]])</f>
        <v>9.2772453703703711E-2</v>
      </c>
      <c r="AL86" s="24">
        <f>IF(km4_splits_ranks[[#This Row],[24 - 28 ]]="DNF","DNF",km4_splits_ranks[[#This Row],[24 km]]+km4_splits_ranks[[#This Row],[24 - 28 ]])</f>
        <v>0.11031284722222223</v>
      </c>
      <c r="AM86" s="24">
        <f>IF(km4_splits_ranks[[#This Row],[28 - 32 ]]="DNF","DNF",km4_splits_ranks[[#This Row],[28 km]]+km4_splits_ranks[[#This Row],[28 - 32 ]])</f>
        <v>0.12762094907407409</v>
      </c>
      <c r="AN86" s="24">
        <f>IF(km4_splits_ranks[[#This Row],[32 - 36 ]]="DNF","DNF",km4_splits_ranks[[#This Row],[32 km]]+km4_splits_ranks[[#This Row],[32 - 36 ]])</f>
        <v>0.14511215277777778</v>
      </c>
      <c r="AO86" s="24">
        <f>IF(km4_splits_ranks[[#This Row],[36 - 40 ]]="DNF","DNF",km4_splits_ranks[[#This Row],[36 km]]+km4_splits_ranks[[#This Row],[36 - 40 ]])</f>
        <v>0.163215625</v>
      </c>
      <c r="AP86" s="29">
        <f>IF(km4_splits_ranks[[#This Row],[40 - 42 ]]="DNF","DNF",km4_splits_ranks[[#This Row],[40 km]]+km4_splits_ranks[[#This Row],[40 - 42 ]])</f>
        <v>0.17185995370370372</v>
      </c>
      <c r="AQ86" s="64">
        <f>IF(km4_splits_ranks[[#This Row],[4 km]]="DNF","DNF",RANK(km4_splits_ranks[[#This Row],[4 km]],km4_splits_ranks[4 km],1))</f>
        <v>81</v>
      </c>
      <c r="AR86" s="65">
        <f>IF(km4_splits_ranks[[#This Row],[8 km]]="DNF","DNF",RANK(km4_splits_ranks[[#This Row],[8 km]],km4_splits_ranks[8 km],1))</f>
        <v>81</v>
      </c>
      <c r="AS86" s="65">
        <f>IF(km4_splits_ranks[[#This Row],[12 km]]="DNF","DNF",RANK(km4_splits_ranks[[#This Row],[12 km]],km4_splits_ranks[12 km],1))</f>
        <v>83</v>
      </c>
      <c r="AT86" s="65">
        <f>IF(km4_splits_ranks[[#This Row],[16 km]]="DNF","DNF",RANK(km4_splits_ranks[[#This Row],[16 km]],km4_splits_ranks[16 km],1))</f>
        <v>85</v>
      </c>
      <c r="AU86" s="65">
        <f>IF(km4_splits_ranks[[#This Row],[20 km]]="DNF","DNF",RANK(km4_splits_ranks[[#This Row],[20 km]],km4_splits_ranks[20 km],1))</f>
        <v>88</v>
      </c>
      <c r="AV86" s="65">
        <f>IF(km4_splits_ranks[[#This Row],[24 km]]="DNF","DNF",RANK(km4_splits_ranks[[#This Row],[24 km]],km4_splits_ranks[24 km],1))</f>
        <v>88</v>
      </c>
      <c r="AW86" s="65">
        <f>IF(km4_splits_ranks[[#This Row],[28 km]]="DNF","DNF",RANK(km4_splits_ranks[[#This Row],[28 km]],km4_splits_ranks[28 km],1))</f>
        <v>86</v>
      </c>
      <c r="AX86" s="65">
        <f>IF(km4_splits_ranks[[#This Row],[32 km]]="DNF","DNF",RANK(km4_splits_ranks[[#This Row],[32 km]],km4_splits_ranks[32 km],1))</f>
        <v>84</v>
      </c>
      <c r="AY86" s="65">
        <f>IF(km4_splits_ranks[[#This Row],[36 km]]="DNF","DNF",RANK(km4_splits_ranks[[#This Row],[36 km]],km4_splits_ranks[36 km],1))</f>
        <v>83</v>
      </c>
      <c r="AZ86" s="65">
        <f>IF(km4_splits_ranks[[#This Row],[40 km]]="DNF","DNF",RANK(km4_splits_ranks[[#This Row],[40 km]],km4_splits_ranks[40 km],1))</f>
        <v>82</v>
      </c>
      <c r="BA86" s="65">
        <f>IF(km4_splits_ranks[[#This Row],[42 km]]="DNF","DNF",RANK(km4_splits_ranks[[#This Row],[42 km]],km4_splits_ranks[42 km],1))</f>
        <v>81</v>
      </c>
    </row>
    <row r="87" spans="2:53" x14ac:dyDescent="0.2">
      <c r="B87" s="5">
        <v>82</v>
      </c>
      <c r="C87" s="1">
        <v>109</v>
      </c>
      <c r="D87" s="1" t="s">
        <v>148</v>
      </c>
      <c r="E87" s="3">
        <v>1965</v>
      </c>
      <c r="F87" s="3" t="s">
        <v>1</v>
      </c>
      <c r="G87" s="3">
        <v>29</v>
      </c>
      <c r="I87" s="7">
        <v>0.17334050925925926</v>
      </c>
      <c r="J87" s="38">
        <f>SUM(laps_times[[#This Row],[1]:[6]])</f>
        <v>1.6747916666666668E-2</v>
      </c>
      <c r="K87" s="39">
        <f>SUM(laps_times[[#This Row],[7]:[12]])</f>
        <v>1.6470949074074075E-2</v>
      </c>
      <c r="L87" s="39">
        <f>SUM(laps_times[[#This Row],[13]:[18]])</f>
        <v>1.5817361111111112E-2</v>
      </c>
      <c r="M87" s="39">
        <f>SUM(laps_times[[#This Row],[19]:[24]])</f>
        <v>1.6435648148148147E-2</v>
      </c>
      <c r="N87" s="39">
        <f>SUM(laps_times[[#This Row],[25]:[30]])</f>
        <v>1.6546874999999999E-2</v>
      </c>
      <c r="O87" s="39">
        <f>SUM(laps_times[[#This Row],[31]:[36]])</f>
        <v>1.6609375000000003E-2</v>
      </c>
      <c r="P87" s="39">
        <f>SUM(laps_times[[#This Row],[37]:[42]])</f>
        <v>1.6535185185185184E-2</v>
      </c>
      <c r="Q87" s="39">
        <f>SUM(laps_times[[#This Row],[43]:[48]])</f>
        <v>1.6461226851851852E-2</v>
      </c>
      <c r="R87" s="39">
        <f>SUM(laps_times[[#This Row],[49]:[54]])</f>
        <v>1.5815393518518517E-2</v>
      </c>
      <c r="S87" s="39">
        <f>SUM(laps_times[[#This Row],[55]:[60]])</f>
        <v>1.6324884259259261E-2</v>
      </c>
      <c r="T87" s="40">
        <f>SUM(laps_times[[#This Row],[61]:[63]])</f>
        <v>9.5760416666666667E-3</v>
      </c>
      <c r="U87" s="58">
        <f>IF(km4_splits_ranks[[#This Row],[0 - 4 ]]="DNF","DNF",RANK(km4_splits_ranks[[#This Row],[0 - 4 ]],km4_splits_ranks[0 - 4 ],1))</f>
        <v>101</v>
      </c>
      <c r="V87" s="59">
        <f>IF(km4_splits_ranks[[#This Row],[4 - 8 ]]="DNF","DNF",RANK(km4_splits_ranks[[#This Row],[4 - 8 ]],km4_splits_ranks[4 - 8 ],1))</f>
        <v>101</v>
      </c>
      <c r="W87" s="59">
        <f>IF(km4_splits_ranks[[#This Row],[8 - 12 ]]="DNF","DNF",RANK(km4_splits_ranks[[#This Row],[8 - 12 ]],km4_splits_ranks[8 - 12 ],1))</f>
        <v>93</v>
      </c>
      <c r="X87" s="59">
        <f>IF(km4_splits_ranks[[#This Row],[12 - 16 ]]="DNF","DNF",RANK(km4_splits_ranks[[#This Row],[12 - 16 ]],km4_splits_ranks[12 - 16 ],1))</f>
        <v>94</v>
      </c>
      <c r="Y87" s="59">
        <f>IF(km4_splits_ranks[[#This Row],[16 -20 ]]="DNF","DNF",RANK(km4_splits_ranks[[#This Row],[16 -20 ]],km4_splits_ranks[16 -20 ],1))</f>
        <v>91</v>
      </c>
      <c r="Z87" s="59">
        <f>IF(km4_splits_ranks[[#This Row],[20 - 24 ]]="DNF","DNF",RANK(km4_splits_ranks[[#This Row],[20 - 24 ]],km4_splits_ranks[20 - 24 ],1))</f>
        <v>85</v>
      </c>
      <c r="AA87" s="59">
        <f>IF(km4_splits_ranks[[#This Row],[24 - 28 ]]="DNF","DNF",RANK(km4_splits_ranks[[#This Row],[24 - 28 ]],km4_splits_ranks[24 - 28 ],1))</f>
        <v>77</v>
      </c>
      <c r="AB87" s="59">
        <f>IF(km4_splits_ranks[[#This Row],[28 - 32 ]]="DNF","DNF",RANK(km4_splits_ranks[[#This Row],[28 - 32 ]],km4_splits_ranks[28 - 32 ],1))</f>
        <v>73</v>
      </c>
      <c r="AC87" s="59">
        <f>IF(km4_splits_ranks[[#This Row],[32 - 36 ]]="DNF","DNF",RANK(km4_splits_ranks[[#This Row],[32 - 36 ]],km4_splits_ranks[32 - 36 ],1))</f>
        <v>60</v>
      </c>
      <c r="AD87" s="59">
        <f>IF(km4_splits_ranks[[#This Row],[36 - 40 ]]="DNF","DNF",RANK(km4_splits_ranks[[#This Row],[36 - 40 ]],km4_splits_ranks[36 - 40 ],1))</f>
        <v>57</v>
      </c>
      <c r="AE87" s="60">
        <f>IF(km4_splits_ranks[[#This Row],[40 - 42 ]]="DNF","DNF",RANK(km4_splits_ranks[[#This Row],[40 - 42 ]],km4_splits_ranks[40 - 42 ],1))</f>
        <v>91</v>
      </c>
      <c r="AF87" s="28">
        <f>km4_splits_ranks[[#This Row],[0 - 4 ]]</f>
        <v>1.6747916666666668E-2</v>
      </c>
      <c r="AG87" s="24">
        <f>IF(km4_splits_ranks[[#This Row],[4 - 8 ]]="DNF","DNF",km4_splits_ranks[[#This Row],[4 km]]+km4_splits_ranks[[#This Row],[4 - 8 ]])</f>
        <v>3.3218865740740747E-2</v>
      </c>
      <c r="AH87" s="24">
        <f>IF(km4_splits_ranks[[#This Row],[8 - 12 ]]="DNF","DNF",km4_splits_ranks[[#This Row],[8 km]]+km4_splits_ranks[[#This Row],[8 - 12 ]])</f>
        <v>4.9036226851851855E-2</v>
      </c>
      <c r="AI87" s="24">
        <f>IF(km4_splits_ranks[[#This Row],[12 - 16 ]]="DNF","DNF",km4_splits_ranks[[#This Row],[12 km]]+km4_splits_ranks[[#This Row],[12 - 16 ]])</f>
        <v>6.5471874999999999E-2</v>
      </c>
      <c r="AJ87" s="24">
        <f>IF(km4_splits_ranks[[#This Row],[16 -20 ]]="DNF","DNF",km4_splits_ranks[[#This Row],[16 km]]+km4_splits_ranks[[#This Row],[16 -20 ]])</f>
        <v>8.2018750000000001E-2</v>
      </c>
      <c r="AK87" s="24">
        <f>IF(km4_splits_ranks[[#This Row],[20 - 24 ]]="DNF","DNF",km4_splits_ranks[[#This Row],[20 km]]+km4_splits_ranks[[#This Row],[20 - 24 ]])</f>
        <v>9.8628125000000011E-2</v>
      </c>
      <c r="AL87" s="24">
        <f>IF(km4_splits_ranks[[#This Row],[24 - 28 ]]="DNF","DNF",km4_splits_ranks[[#This Row],[24 km]]+km4_splits_ranks[[#This Row],[24 - 28 ]])</f>
        <v>0.11516331018518519</v>
      </c>
      <c r="AM87" s="24">
        <f>IF(km4_splits_ranks[[#This Row],[28 - 32 ]]="DNF","DNF",km4_splits_ranks[[#This Row],[28 km]]+km4_splits_ranks[[#This Row],[28 - 32 ]])</f>
        <v>0.13162453703703705</v>
      </c>
      <c r="AN87" s="24">
        <f>IF(km4_splits_ranks[[#This Row],[32 - 36 ]]="DNF","DNF",km4_splits_ranks[[#This Row],[32 km]]+km4_splits_ranks[[#This Row],[32 - 36 ]])</f>
        <v>0.14743993055555557</v>
      </c>
      <c r="AO87" s="24">
        <f>IF(km4_splits_ranks[[#This Row],[36 - 40 ]]="DNF","DNF",km4_splits_ranks[[#This Row],[36 km]]+km4_splits_ranks[[#This Row],[36 - 40 ]])</f>
        <v>0.16376481481481484</v>
      </c>
      <c r="AP87" s="29">
        <f>IF(km4_splits_ranks[[#This Row],[40 - 42 ]]="DNF","DNF",km4_splits_ranks[[#This Row],[40 km]]+km4_splits_ranks[[#This Row],[40 - 42 ]])</f>
        <v>0.17334085648148151</v>
      </c>
      <c r="AQ87" s="64">
        <f>IF(km4_splits_ranks[[#This Row],[4 km]]="DNF","DNF",RANK(km4_splits_ranks[[#This Row],[4 km]],km4_splits_ranks[4 km],1))</f>
        <v>101</v>
      </c>
      <c r="AR87" s="65">
        <f>IF(km4_splits_ranks[[#This Row],[8 km]]="DNF","DNF",RANK(km4_splits_ranks[[#This Row],[8 km]],km4_splits_ranks[8 km],1))</f>
        <v>101</v>
      </c>
      <c r="AS87" s="65">
        <f>IF(km4_splits_ranks[[#This Row],[12 km]]="DNF","DNF",RANK(km4_splits_ranks[[#This Row],[12 km]],km4_splits_ranks[12 km],1))</f>
        <v>100</v>
      </c>
      <c r="AT87" s="65">
        <f>IF(km4_splits_ranks[[#This Row],[16 km]]="DNF","DNF",RANK(km4_splits_ranks[[#This Row],[16 km]],km4_splits_ranks[16 km],1))</f>
        <v>96</v>
      </c>
      <c r="AU87" s="65">
        <f>IF(km4_splits_ranks[[#This Row],[20 km]]="DNF","DNF",RANK(km4_splits_ranks[[#This Row],[20 km]],km4_splits_ranks[20 km],1))</f>
        <v>94</v>
      </c>
      <c r="AV87" s="65">
        <f>IF(km4_splits_ranks[[#This Row],[24 km]]="DNF","DNF",RANK(km4_splits_ranks[[#This Row],[24 km]],km4_splits_ranks[24 km],1))</f>
        <v>92</v>
      </c>
      <c r="AW87" s="65">
        <f>IF(km4_splits_ranks[[#This Row],[28 km]]="DNF","DNF",RANK(km4_splits_ranks[[#This Row],[28 km]],km4_splits_ranks[28 km],1))</f>
        <v>91</v>
      </c>
      <c r="AX87" s="65">
        <f>IF(km4_splits_ranks[[#This Row],[32 km]]="DNF","DNF",RANK(km4_splits_ranks[[#This Row],[32 km]],km4_splits_ranks[32 km],1))</f>
        <v>88</v>
      </c>
      <c r="AY87" s="65">
        <f>IF(km4_splits_ranks[[#This Row],[36 km]]="DNF","DNF",RANK(km4_splits_ranks[[#This Row],[36 km]],km4_splits_ranks[36 km],1))</f>
        <v>86</v>
      </c>
      <c r="AZ87" s="65">
        <f>IF(km4_splits_ranks[[#This Row],[40 km]]="DNF","DNF",RANK(km4_splits_ranks[[#This Row],[40 km]],km4_splits_ranks[40 km],1))</f>
        <v>83</v>
      </c>
      <c r="BA87" s="65">
        <f>IF(km4_splits_ranks[[#This Row],[42 km]]="DNF","DNF",RANK(km4_splits_ranks[[#This Row],[42 km]],km4_splits_ranks[42 km],1))</f>
        <v>82</v>
      </c>
    </row>
    <row r="88" spans="2:53" x14ac:dyDescent="0.2">
      <c r="B88" s="5">
        <v>83</v>
      </c>
      <c r="C88" s="1">
        <v>81</v>
      </c>
      <c r="D88" s="1" t="s">
        <v>149</v>
      </c>
      <c r="E88" s="3">
        <v>1968</v>
      </c>
      <c r="F88" s="3" t="s">
        <v>1</v>
      </c>
      <c r="G88" s="3">
        <v>30</v>
      </c>
      <c r="H88" s="1" t="s">
        <v>24</v>
      </c>
      <c r="I88" s="7">
        <v>0.17374166666666668</v>
      </c>
      <c r="J88" s="38">
        <f>SUM(laps_times[[#This Row],[1]:[6]])</f>
        <v>1.3793171296296296E-2</v>
      </c>
      <c r="K88" s="39">
        <f>SUM(laps_times[[#This Row],[7]:[12]])</f>
        <v>1.4178819444444444E-2</v>
      </c>
      <c r="L88" s="39">
        <f>SUM(laps_times[[#This Row],[13]:[18]])</f>
        <v>1.4626041666666667E-2</v>
      </c>
      <c r="M88" s="39">
        <f>SUM(laps_times[[#This Row],[19]:[24]])</f>
        <v>1.5460995370370371E-2</v>
      </c>
      <c r="N88" s="39">
        <f>SUM(laps_times[[#This Row],[25]:[30]])</f>
        <v>1.5873958333333334E-2</v>
      </c>
      <c r="O88" s="39">
        <f>SUM(laps_times[[#This Row],[31]:[36]])</f>
        <v>1.7364004629629629E-2</v>
      </c>
      <c r="P88" s="39">
        <f>SUM(laps_times[[#This Row],[37]:[42]])</f>
        <v>1.822800925925926E-2</v>
      </c>
      <c r="Q88" s="39">
        <f>SUM(laps_times[[#This Row],[43]:[48]])</f>
        <v>1.8869907407407408E-2</v>
      </c>
      <c r="R88" s="39">
        <f>SUM(laps_times[[#This Row],[49]:[54]])</f>
        <v>1.6778240740740739E-2</v>
      </c>
      <c r="S88" s="39">
        <f>SUM(laps_times[[#This Row],[55]:[60]])</f>
        <v>1.9055439814814813E-2</v>
      </c>
      <c r="T88" s="40">
        <f>SUM(laps_times[[#This Row],[61]:[63]])</f>
        <v>9.5134259259259252E-3</v>
      </c>
      <c r="U88" s="58">
        <f>IF(km4_splits_ranks[[#This Row],[0 - 4 ]]="DNF","DNF",RANK(km4_splits_ranks[[#This Row],[0 - 4 ]],km4_splits_ranks[0 - 4 ],1))</f>
        <v>61</v>
      </c>
      <c r="V88" s="59">
        <f>IF(km4_splits_ranks[[#This Row],[4 - 8 ]]="DNF","DNF",RANK(km4_splits_ranks[[#This Row],[4 - 8 ]],km4_splits_ranks[4 - 8 ],1))</f>
        <v>79</v>
      </c>
      <c r="W88" s="59">
        <f>IF(km4_splits_ranks[[#This Row],[8 - 12 ]]="DNF","DNF",RANK(km4_splits_ranks[[#This Row],[8 - 12 ]],km4_splits_ranks[8 - 12 ],1))</f>
        <v>83</v>
      </c>
      <c r="X88" s="59">
        <f>IF(km4_splits_ranks[[#This Row],[12 - 16 ]]="DNF","DNF",RANK(km4_splits_ranks[[#This Row],[12 - 16 ]],km4_splits_ranks[12 - 16 ],1))</f>
        <v>87</v>
      </c>
      <c r="Y88" s="59">
        <f>IF(km4_splits_ranks[[#This Row],[16 -20 ]]="DNF","DNF",RANK(km4_splits_ranks[[#This Row],[16 -20 ]],km4_splits_ranks[16 -20 ],1))</f>
        <v>84</v>
      </c>
      <c r="Z88" s="59">
        <f>IF(km4_splits_ranks[[#This Row],[20 - 24 ]]="DNF","DNF",RANK(km4_splits_ranks[[#This Row],[20 - 24 ]],km4_splits_ranks[20 - 24 ],1))</f>
        <v>91</v>
      </c>
      <c r="AA88" s="59">
        <f>IF(km4_splits_ranks[[#This Row],[24 - 28 ]]="DNF","DNF",RANK(km4_splits_ranks[[#This Row],[24 - 28 ]],km4_splits_ranks[24 - 28 ],1))</f>
        <v>89</v>
      </c>
      <c r="AB88" s="59">
        <f>IF(km4_splits_ranks[[#This Row],[28 - 32 ]]="DNF","DNF",RANK(km4_splits_ranks[[#This Row],[28 - 32 ]],km4_splits_ranks[28 - 32 ],1))</f>
        <v>87</v>
      </c>
      <c r="AC88" s="59">
        <f>IF(km4_splits_ranks[[#This Row],[32 - 36 ]]="DNF","DNF",RANK(km4_splits_ranks[[#This Row],[32 - 36 ]],km4_splits_ranks[32 - 36 ],1))</f>
        <v>72</v>
      </c>
      <c r="AD88" s="59">
        <f>IF(km4_splits_ranks[[#This Row],[36 - 40 ]]="DNF","DNF",RANK(km4_splits_ranks[[#This Row],[36 - 40 ]],km4_splits_ranks[36 - 40 ],1))</f>
        <v>85</v>
      </c>
      <c r="AE88" s="60">
        <f>IF(km4_splits_ranks[[#This Row],[40 - 42 ]]="DNF","DNF",RANK(km4_splits_ranks[[#This Row],[40 - 42 ]],km4_splits_ranks[40 - 42 ],1))</f>
        <v>89</v>
      </c>
      <c r="AF88" s="28">
        <f>km4_splits_ranks[[#This Row],[0 - 4 ]]</f>
        <v>1.3793171296296296E-2</v>
      </c>
      <c r="AG88" s="24">
        <f>IF(km4_splits_ranks[[#This Row],[4 - 8 ]]="DNF","DNF",km4_splits_ranks[[#This Row],[4 km]]+km4_splits_ranks[[#This Row],[4 - 8 ]])</f>
        <v>2.7971990740740742E-2</v>
      </c>
      <c r="AH88" s="24">
        <f>IF(km4_splits_ranks[[#This Row],[8 - 12 ]]="DNF","DNF",km4_splits_ranks[[#This Row],[8 km]]+km4_splits_ranks[[#This Row],[8 - 12 ]])</f>
        <v>4.2598032407407407E-2</v>
      </c>
      <c r="AI88" s="24">
        <f>IF(km4_splits_ranks[[#This Row],[12 - 16 ]]="DNF","DNF",km4_splits_ranks[[#This Row],[12 km]]+km4_splits_ranks[[#This Row],[12 - 16 ]])</f>
        <v>5.8059027777777779E-2</v>
      </c>
      <c r="AJ88" s="24">
        <f>IF(km4_splits_ranks[[#This Row],[16 -20 ]]="DNF","DNF",km4_splits_ranks[[#This Row],[16 km]]+km4_splits_ranks[[#This Row],[16 -20 ]])</f>
        <v>7.3932986111111113E-2</v>
      </c>
      <c r="AK88" s="24">
        <f>IF(km4_splits_ranks[[#This Row],[20 - 24 ]]="DNF","DNF",km4_splits_ranks[[#This Row],[20 km]]+km4_splits_ranks[[#This Row],[20 - 24 ]])</f>
        <v>9.1296990740740741E-2</v>
      </c>
      <c r="AL88" s="24">
        <f>IF(km4_splits_ranks[[#This Row],[24 - 28 ]]="DNF","DNF",km4_splits_ranks[[#This Row],[24 km]]+km4_splits_ranks[[#This Row],[24 - 28 ]])</f>
        <v>0.109525</v>
      </c>
      <c r="AM88" s="24">
        <f>IF(km4_splits_ranks[[#This Row],[28 - 32 ]]="DNF","DNF",km4_splits_ranks[[#This Row],[28 km]]+km4_splits_ranks[[#This Row],[28 - 32 ]])</f>
        <v>0.12839490740740742</v>
      </c>
      <c r="AN88" s="24">
        <f>IF(km4_splits_ranks[[#This Row],[32 - 36 ]]="DNF","DNF",km4_splits_ranks[[#This Row],[32 km]]+km4_splits_ranks[[#This Row],[32 - 36 ]])</f>
        <v>0.14517314814814816</v>
      </c>
      <c r="AO88" s="24">
        <f>IF(km4_splits_ranks[[#This Row],[36 - 40 ]]="DNF","DNF",km4_splits_ranks[[#This Row],[36 km]]+km4_splits_ranks[[#This Row],[36 - 40 ]])</f>
        <v>0.16422858796296297</v>
      </c>
      <c r="AP88" s="29">
        <f>IF(km4_splits_ranks[[#This Row],[40 - 42 ]]="DNF","DNF",km4_splits_ranks[[#This Row],[40 km]]+km4_splits_ranks[[#This Row],[40 - 42 ]])</f>
        <v>0.17374201388888888</v>
      </c>
      <c r="AQ88" s="64">
        <f>IF(km4_splits_ranks[[#This Row],[4 km]]="DNF","DNF",RANK(km4_splits_ranks[[#This Row],[4 km]],km4_splits_ranks[4 km],1))</f>
        <v>61</v>
      </c>
      <c r="AR88" s="65">
        <f>IF(km4_splits_ranks[[#This Row],[8 km]]="DNF","DNF",RANK(km4_splits_ranks[[#This Row],[8 km]],km4_splits_ranks[8 km],1))</f>
        <v>72</v>
      </c>
      <c r="AS88" s="65">
        <f>IF(km4_splits_ranks[[#This Row],[12 km]]="DNF","DNF",RANK(km4_splits_ranks[[#This Row],[12 km]],km4_splits_ranks[12 km],1))</f>
        <v>78</v>
      </c>
      <c r="AT88" s="65">
        <f>IF(km4_splits_ranks[[#This Row],[16 km]]="DNF","DNF",RANK(km4_splits_ranks[[#This Row],[16 km]],km4_splits_ranks[16 km],1))</f>
        <v>81</v>
      </c>
      <c r="AU88" s="65">
        <f>IF(km4_splits_ranks[[#This Row],[20 km]]="DNF","DNF",RANK(km4_splits_ranks[[#This Row],[20 km]],km4_splits_ranks[20 km],1))</f>
        <v>81</v>
      </c>
      <c r="AV88" s="65">
        <f>IF(km4_splits_ranks[[#This Row],[24 km]]="DNF","DNF",RANK(km4_splits_ranks[[#This Row],[24 km]],km4_splits_ranks[24 km],1))</f>
        <v>81</v>
      </c>
      <c r="AW88" s="65">
        <f>IF(km4_splits_ranks[[#This Row],[28 km]]="DNF","DNF",RANK(km4_splits_ranks[[#This Row],[28 km]],km4_splits_ranks[28 km],1))</f>
        <v>84</v>
      </c>
      <c r="AX88" s="65">
        <f>IF(km4_splits_ranks[[#This Row],[32 km]]="DNF","DNF",RANK(km4_splits_ranks[[#This Row],[32 km]],km4_splits_ranks[32 km],1))</f>
        <v>86</v>
      </c>
      <c r="AY88" s="65">
        <f>IF(km4_splits_ranks[[#This Row],[36 km]]="DNF","DNF",RANK(km4_splits_ranks[[#This Row],[36 km]],km4_splits_ranks[36 km],1))</f>
        <v>84</v>
      </c>
      <c r="AZ88" s="65">
        <f>IF(km4_splits_ranks[[#This Row],[40 km]]="DNF","DNF",RANK(km4_splits_ranks[[#This Row],[40 km]],km4_splits_ranks[40 km],1))</f>
        <v>84</v>
      </c>
      <c r="BA88" s="65">
        <f>IF(km4_splits_ranks[[#This Row],[42 km]]="DNF","DNF",RANK(km4_splits_ranks[[#This Row],[42 km]],km4_splits_ranks[42 km],1))</f>
        <v>83</v>
      </c>
    </row>
    <row r="89" spans="2:53" x14ac:dyDescent="0.2">
      <c r="B89" s="5">
        <v>84</v>
      </c>
      <c r="C89" s="1">
        <v>69</v>
      </c>
      <c r="D89" s="1" t="s">
        <v>150</v>
      </c>
      <c r="E89" s="3">
        <v>1970</v>
      </c>
      <c r="F89" s="3" t="s">
        <v>1</v>
      </c>
      <c r="G89" s="3">
        <v>31</v>
      </c>
      <c r="H89" s="1" t="s">
        <v>151</v>
      </c>
      <c r="I89" s="7">
        <v>0.17485104166666665</v>
      </c>
      <c r="J89" s="38">
        <f>SUM(laps_times[[#This Row],[1]:[6]])</f>
        <v>1.5553703703703705E-2</v>
      </c>
      <c r="K89" s="39">
        <f>SUM(laps_times[[#This Row],[7]:[12]])</f>
        <v>1.4651273148148148E-2</v>
      </c>
      <c r="L89" s="39">
        <f>SUM(laps_times[[#This Row],[13]:[18]])</f>
        <v>1.4909837962962963E-2</v>
      </c>
      <c r="M89" s="39">
        <f>SUM(laps_times[[#This Row],[19]:[24]])</f>
        <v>1.5203472222222224E-2</v>
      </c>
      <c r="N89" s="39">
        <f>SUM(laps_times[[#This Row],[25]:[30]])</f>
        <v>1.555775462962963E-2</v>
      </c>
      <c r="O89" s="39">
        <f>SUM(laps_times[[#This Row],[31]:[36]])</f>
        <v>1.6045601851851853E-2</v>
      </c>
      <c r="P89" s="39">
        <f>SUM(laps_times[[#This Row],[37]:[42]])</f>
        <v>1.6921412037037037E-2</v>
      </c>
      <c r="Q89" s="39">
        <f>SUM(laps_times[[#This Row],[43]:[48]])</f>
        <v>1.7411458333333334E-2</v>
      </c>
      <c r="R89" s="39">
        <f>SUM(laps_times[[#This Row],[49]:[54]])</f>
        <v>1.9752777777777779E-2</v>
      </c>
      <c r="S89" s="39">
        <f>SUM(laps_times[[#This Row],[55]:[60]])</f>
        <v>1.9790856481481482E-2</v>
      </c>
      <c r="T89" s="40">
        <f>SUM(laps_times[[#This Row],[61]:[63]])</f>
        <v>9.0534722222222214E-3</v>
      </c>
      <c r="U89" s="58">
        <f>IF(km4_splits_ranks[[#This Row],[0 - 4 ]]="DNF","DNF",RANK(km4_splits_ranks[[#This Row],[0 - 4 ]],km4_splits_ranks[0 - 4 ],1))</f>
        <v>93</v>
      </c>
      <c r="V89" s="59">
        <f>IF(km4_splits_ranks[[#This Row],[4 - 8 ]]="DNF","DNF",RANK(km4_splits_ranks[[#This Row],[4 - 8 ]],km4_splits_ranks[4 - 8 ],1))</f>
        <v>88</v>
      </c>
      <c r="W89" s="59">
        <f>IF(km4_splits_ranks[[#This Row],[8 - 12 ]]="DNF","DNF",RANK(km4_splits_ranks[[#This Row],[8 - 12 ]],km4_splits_ranks[8 - 12 ],1))</f>
        <v>89</v>
      </c>
      <c r="X89" s="59">
        <f>IF(km4_splits_ranks[[#This Row],[12 - 16 ]]="DNF","DNF",RANK(km4_splits_ranks[[#This Row],[12 - 16 ]],km4_splits_ranks[12 - 16 ],1))</f>
        <v>83</v>
      </c>
      <c r="Y89" s="59">
        <f>IF(km4_splits_ranks[[#This Row],[16 -20 ]]="DNF","DNF",RANK(km4_splits_ranks[[#This Row],[16 -20 ]],km4_splits_ranks[16 -20 ],1))</f>
        <v>82</v>
      </c>
      <c r="Z89" s="59">
        <f>IF(km4_splits_ranks[[#This Row],[20 - 24 ]]="DNF","DNF",RANK(km4_splits_ranks[[#This Row],[20 - 24 ]],km4_splits_ranks[20 - 24 ],1))</f>
        <v>81</v>
      </c>
      <c r="AA89" s="59">
        <f>IF(km4_splits_ranks[[#This Row],[24 - 28 ]]="DNF","DNF",RANK(km4_splits_ranks[[#This Row],[24 - 28 ]],km4_splits_ranks[24 - 28 ],1))</f>
        <v>80</v>
      </c>
      <c r="AB89" s="59">
        <f>IF(km4_splits_ranks[[#This Row],[28 - 32 ]]="DNF","DNF",RANK(km4_splits_ranks[[#This Row],[28 - 32 ]],km4_splits_ranks[28 - 32 ],1))</f>
        <v>80</v>
      </c>
      <c r="AC89" s="59">
        <f>IF(km4_splits_ranks[[#This Row],[32 - 36 ]]="DNF","DNF",RANK(km4_splits_ranks[[#This Row],[32 - 36 ]],km4_splits_ranks[32 - 36 ],1))</f>
        <v>89</v>
      </c>
      <c r="AD89" s="59">
        <f>IF(km4_splits_ranks[[#This Row],[36 - 40 ]]="DNF","DNF",RANK(km4_splits_ranks[[#This Row],[36 - 40 ]],km4_splits_ranks[36 - 40 ],1))</f>
        <v>89</v>
      </c>
      <c r="AE89" s="60">
        <f>IF(km4_splits_ranks[[#This Row],[40 - 42 ]]="DNF","DNF",RANK(km4_splits_ranks[[#This Row],[40 - 42 ]],km4_splits_ranks[40 - 42 ],1))</f>
        <v>81</v>
      </c>
      <c r="AF89" s="28">
        <f>km4_splits_ranks[[#This Row],[0 - 4 ]]</f>
        <v>1.5553703703703705E-2</v>
      </c>
      <c r="AG89" s="24">
        <f>IF(km4_splits_ranks[[#This Row],[4 - 8 ]]="DNF","DNF",km4_splits_ranks[[#This Row],[4 km]]+km4_splits_ranks[[#This Row],[4 - 8 ]])</f>
        <v>3.0204976851851854E-2</v>
      </c>
      <c r="AH89" s="24">
        <f>IF(km4_splits_ranks[[#This Row],[8 - 12 ]]="DNF","DNF",km4_splits_ranks[[#This Row],[8 km]]+km4_splits_ranks[[#This Row],[8 - 12 ]])</f>
        <v>4.5114814814814816E-2</v>
      </c>
      <c r="AI89" s="24">
        <f>IF(km4_splits_ranks[[#This Row],[12 - 16 ]]="DNF","DNF",km4_splits_ranks[[#This Row],[12 km]]+km4_splits_ranks[[#This Row],[12 - 16 ]])</f>
        <v>6.0318287037037038E-2</v>
      </c>
      <c r="AJ89" s="24">
        <f>IF(km4_splits_ranks[[#This Row],[16 -20 ]]="DNF","DNF",km4_splits_ranks[[#This Row],[16 km]]+km4_splits_ranks[[#This Row],[16 -20 ]])</f>
        <v>7.5876041666666671E-2</v>
      </c>
      <c r="AK89" s="24">
        <f>IF(km4_splits_ranks[[#This Row],[20 - 24 ]]="DNF","DNF",km4_splits_ranks[[#This Row],[20 km]]+km4_splits_ranks[[#This Row],[20 - 24 ]])</f>
        <v>9.1921643518518531E-2</v>
      </c>
      <c r="AL89" s="24">
        <f>IF(km4_splits_ranks[[#This Row],[24 - 28 ]]="DNF","DNF",km4_splits_ranks[[#This Row],[24 km]]+km4_splits_ranks[[#This Row],[24 - 28 ]])</f>
        <v>0.10884305555555557</v>
      </c>
      <c r="AM89" s="24">
        <f>IF(km4_splits_ranks[[#This Row],[28 - 32 ]]="DNF","DNF",km4_splits_ranks[[#This Row],[28 km]]+km4_splits_ranks[[#This Row],[28 - 32 ]])</f>
        <v>0.12625451388888889</v>
      </c>
      <c r="AN89" s="24">
        <f>IF(km4_splits_ranks[[#This Row],[32 - 36 ]]="DNF","DNF",km4_splits_ranks[[#This Row],[32 km]]+km4_splits_ranks[[#This Row],[32 - 36 ]])</f>
        <v>0.14600729166666668</v>
      </c>
      <c r="AO89" s="24">
        <f>IF(km4_splits_ranks[[#This Row],[36 - 40 ]]="DNF","DNF",km4_splits_ranks[[#This Row],[36 km]]+km4_splits_ranks[[#This Row],[36 - 40 ]])</f>
        <v>0.16579814814814817</v>
      </c>
      <c r="AP89" s="29">
        <f>IF(km4_splits_ranks[[#This Row],[40 - 42 ]]="DNF","DNF",km4_splits_ranks[[#This Row],[40 km]]+km4_splits_ranks[[#This Row],[40 - 42 ]])</f>
        <v>0.17485162037037039</v>
      </c>
      <c r="AQ89" s="64">
        <f>IF(km4_splits_ranks[[#This Row],[4 km]]="DNF","DNF",RANK(km4_splits_ranks[[#This Row],[4 km]],km4_splits_ranks[4 km],1))</f>
        <v>93</v>
      </c>
      <c r="AR89" s="65">
        <f>IF(km4_splits_ranks[[#This Row],[8 km]]="DNF","DNF",RANK(km4_splits_ranks[[#This Row],[8 km]],km4_splits_ranks[8 km],1))</f>
        <v>92</v>
      </c>
      <c r="AS89" s="65">
        <f>IF(km4_splits_ranks[[#This Row],[12 km]]="DNF","DNF",RANK(km4_splits_ranks[[#This Row],[12 km]],km4_splits_ranks[12 km],1))</f>
        <v>92</v>
      </c>
      <c r="AT89" s="65">
        <f>IF(km4_splits_ranks[[#This Row],[16 km]]="DNF","DNF",RANK(km4_splits_ranks[[#This Row],[16 km]],km4_splits_ranks[16 km],1))</f>
        <v>90</v>
      </c>
      <c r="AU89" s="65">
        <f>IF(km4_splits_ranks[[#This Row],[20 km]]="DNF","DNF",RANK(km4_splits_ranks[[#This Row],[20 km]],km4_splits_ranks[20 km],1))</f>
        <v>87</v>
      </c>
      <c r="AV89" s="65">
        <f>IF(km4_splits_ranks[[#This Row],[24 km]]="DNF","DNF",RANK(km4_splits_ranks[[#This Row],[24 km]],km4_splits_ranks[24 km],1))</f>
        <v>85</v>
      </c>
      <c r="AW89" s="65">
        <f>IF(km4_splits_ranks[[#This Row],[28 km]]="DNF","DNF",RANK(km4_splits_ranks[[#This Row],[28 km]],km4_splits_ranks[28 km],1))</f>
        <v>83</v>
      </c>
      <c r="AX89" s="65">
        <f>IF(km4_splits_ranks[[#This Row],[32 km]]="DNF","DNF",RANK(km4_splits_ranks[[#This Row],[32 km]],km4_splits_ranks[32 km],1))</f>
        <v>83</v>
      </c>
      <c r="AY89" s="65">
        <f>IF(km4_splits_ranks[[#This Row],[36 km]]="DNF","DNF",RANK(km4_splits_ranks[[#This Row],[36 km]],km4_splits_ranks[36 km],1))</f>
        <v>85</v>
      </c>
      <c r="AZ89" s="65">
        <f>IF(km4_splits_ranks[[#This Row],[40 km]]="DNF","DNF",RANK(km4_splits_ranks[[#This Row],[40 km]],km4_splits_ranks[40 km],1))</f>
        <v>85</v>
      </c>
      <c r="BA89" s="65">
        <f>IF(km4_splits_ranks[[#This Row],[42 km]]="DNF","DNF",RANK(km4_splits_ranks[[#This Row],[42 km]],km4_splits_ranks[42 km],1))</f>
        <v>84</v>
      </c>
    </row>
    <row r="90" spans="2:53" x14ac:dyDescent="0.2">
      <c r="B90" s="5">
        <v>85</v>
      </c>
      <c r="C90" s="1">
        <v>127</v>
      </c>
      <c r="D90" s="1" t="s">
        <v>152</v>
      </c>
      <c r="E90" s="3">
        <v>1949</v>
      </c>
      <c r="F90" s="3" t="s">
        <v>64</v>
      </c>
      <c r="G90" s="3">
        <v>7</v>
      </c>
      <c r="H90" s="1" t="s">
        <v>153</v>
      </c>
      <c r="I90" s="7">
        <v>0.17776990740740739</v>
      </c>
      <c r="J90" s="38">
        <f>SUM(laps_times[[#This Row],[1]:[6]])</f>
        <v>1.2755555555555556E-2</v>
      </c>
      <c r="K90" s="39">
        <f>SUM(laps_times[[#This Row],[7]:[12]])</f>
        <v>1.2372800925925926E-2</v>
      </c>
      <c r="L90" s="39">
        <f>SUM(laps_times[[#This Row],[13]:[18]])</f>
        <v>1.2627430555555555E-2</v>
      </c>
      <c r="M90" s="39">
        <f>SUM(laps_times[[#This Row],[19]:[24]])</f>
        <v>1.2957754629629628E-2</v>
      </c>
      <c r="N90" s="39">
        <f>SUM(laps_times[[#This Row],[25]:[30]])</f>
        <v>1.3768865740740741E-2</v>
      </c>
      <c r="O90" s="39">
        <f>SUM(laps_times[[#This Row],[31]:[36]])</f>
        <v>1.552349537037037E-2</v>
      </c>
      <c r="P90" s="39">
        <f>SUM(laps_times[[#This Row],[37]:[42]])</f>
        <v>1.8884722222222223E-2</v>
      </c>
      <c r="Q90" s="39">
        <f>SUM(laps_times[[#This Row],[43]:[48]])</f>
        <v>2.1715625000000002E-2</v>
      </c>
      <c r="R90" s="39">
        <f>SUM(laps_times[[#This Row],[49]:[54]])</f>
        <v>2.3138773148148151E-2</v>
      </c>
      <c r="S90" s="39">
        <f>SUM(laps_times[[#This Row],[55]:[60]])</f>
        <v>2.3131944444444445E-2</v>
      </c>
      <c r="T90" s="40">
        <f>SUM(laps_times[[#This Row],[61]:[63]])</f>
        <v>1.0892708333333334E-2</v>
      </c>
      <c r="U90" s="58">
        <f>IF(km4_splits_ranks[[#This Row],[0 - 4 ]]="DNF","DNF",RANK(km4_splits_ranks[[#This Row],[0 - 4 ]],km4_splits_ranks[0 - 4 ],1))</f>
        <v>35</v>
      </c>
      <c r="V90" s="59">
        <f>IF(km4_splits_ranks[[#This Row],[4 - 8 ]]="DNF","DNF",RANK(km4_splits_ranks[[#This Row],[4 - 8 ]],km4_splits_ranks[4 - 8 ],1))</f>
        <v>29</v>
      </c>
      <c r="W90" s="59">
        <f>IF(km4_splits_ranks[[#This Row],[8 - 12 ]]="DNF","DNF",RANK(km4_splits_ranks[[#This Row],[8 - 12 ]],km4_splits_ranks[8 - 12 ],1))</f>
        <v>33</v>
      </c>
      <c r="X90" s="59">
        <f>IF(km4_splits_ranks[[#This Row],[12 - 16 ]]="DNF","DNF",RANK(km4_splits_ranks[[#This Row],[12 - 16 ]],km4_splits_ranks[12 - 16 ],1))</f>
        <v>38</v>
      </c>
      <c r="Y90" s="59">
        <f>IF(km4_splits_ranks[[#This Row],[16 -20 ]]="DNF","DNF",RANK(km4_splits_ranks[[#This Row],[16 -20 ]],km4_splits_ranks[16 -20 ],1))</f>
        <v>56</v>
      </c>
      <c r="Z90" s="59">
        <f>IF(km4_splits_ranks[[#This Row],[20 - 24 ]]="DNF","DNF",RANK(km4_splits_ranks[[#This Row],[20 - 24 ]],km4_splits_ranks[20 - 24 ],1))</f>
        <v>77</v>
      </c>
      <c r="AA90" s="59">
        <f>IF(km4_splits_ranks[[#This Row],[24 - 28 ]]="DNF","DNF",RANK(km4_splits_ranks[[#This Row],[24 - 28 ]],km4_splits_ranks[24 - 28 ],1))</f>
        <v>95</v>
      </c>
      <c r="AB90" s="59">
        <f>IF(km4_splits_ranks[[#This Row],[28 - 32 ]]="DNF","DNF",RANK(km4_splits_ranks[[#This Row],[28 - 32 ]],km4_splits_ranks[28 - 32 ],1))</f>
        <v>99</v>
      </c>
      <c r="AC90" s="59">
        <f>IF(km4_splits_ranks[[#This Row],[32 - 36 ]]="DNF","DNF",RANK(km4_splits_ranks[[#This Row],[32 - 36 ]],km4_splits_ranks[32 - 36 ],1))</f>
        <v>100</v>
      </c>
      <c r="AD90" s="59">
        <f>IF(km4_splits_ranks[[#This Row],[36 - 40 ]]="DNF","DNF",RANK(km4_splits_ranks[[#This Row],[36 - 40 ]],km4_splits_ranks[36 - 40 ],1))</f>
        <v>97</v>
      </c>
      <c r="AE90" s="60">
        <f>IF(km4_splits_ranks[[#This Row],[40 - 42 ]]="DNF","DNF",RANK(km4_splits_ranks[[#This Row],[40 - 42 ]],km4_splits_ranks[40 - 42 ],1))</f>
        <v>97</v>
      </c>
      <c r="AF90" s="28">
        <f>km4_splits_ranks[[#This Row],[0 - 4 ]]</f>
        <v>1.2755555555555556E-2</v>
      </c>
      <c r="AG90" s="24">
        <f>IF(km4_splits_ranks[[#This Row],[4 - 8 ]]="DNF","DNF",km4_splits_ranks[[#This Row],[4 km]]+km4_splits_ranks[[#This Row],[4 - 8 ]])</f>
        <v>2.5128356481481484E-2</v>
      </c>
      <c r="AH90" s="24">
        <f>IF(km4_splits_ranks[[#This Row],[8 - 12 ]]="DNF","DNF",km4_splits_ranks[[#This Row],[8 km]]+km4_splits_ranks[[#This Row],[8 - 12 ]])</f>
        <v>3.7755787037037039E-2</v>
      </c>
      <c r="AI90" s="24">
        <f>IF(km4_splits_ranks[[#This Row],[12 - 16 ]]="DNF","DNF",km4_splits_ranks[[#This Row],[12 km]]+km4_splits_ranks[[#This Row],[12 - 16 ]])</f>
        <v>5.0713541666666667E-2</v>
      </c>
      <c r="AJ90" s="24">
        <f>IF(km4_splits_ranks[[#This Row],[16 -20 ]]="DNF","DNF",km4_splits_ranks[[#This Row],[16 km]]+km4_splits_ranks[[#This Row],[16 -20 ]])</f>
        <v>6.4482407407407405E-2</v>
      </c>
      <c r="AK90" s="24">
        <f>IF(km4_splits_ranks[[#This Row],[20 - 24 ]]="DNF","DNF",km4_splits_ranks[[#This Row],[20 km]]+km4_splits_ranks[[#This Row],[20 - 24 ]])</f>
        <v>8.0005902777777776E-2</v>
      </c>
      <c r="AL90" s="24">
        <f>IF(km4_splits_ranks[[#This Row],[24 - 28 ]]="DNF","DNF",km4_splits_ranks[[#This Row],[24 km]]+km4_splits_ranks[[#This Row],[24 - 28 ]])</f>
        <v>9.8890624999999996E-2</v>
      </c>
      <c r="AM90" s="24">
        <f>IF(km4_splits_ranks[[#This Row],[28 - 32 ]]="DNF","DNF",km4_splits_ranks[[#This Row],[28 km]]+km4_splits_ranks[[#This Row],[28 - 32 ]])</f>
        <v>0.12060625</v>
      </c>
      <c r="AN90" s="24">
        <f>IF(km4_splits_ranks[[#This Row],[32 - 36 ]]="DNF","DNF",km4_splits_ranks[[#This Row],[32 km]]+km4_splits_ranks[[#This Row],[32 - 36 ]])</f>
        <v>0.14374502314814816</v>
      </c>
      <c r="AO90" s="24">
        <f>IF(km4_splits_ranks[[#This Row],[36 - 40 ]]="DNF","DNF",km4_splits_ranks[[#This Row],[36 km]]+km4_splits_ranks[[#This Row],[36 - 40 ]])</f>
        <v>0.1668769675925926</v>
      </c>
      <c r="AP90" s="29">
        <f>IF(km4_splits_ranks[[#This Row],[40 - 42 ]]="DNF","DNF",km4_splits_ranks[[#This Row],[40 km]]+km4_splits_ranks[[#This Row],[40 - 42 ]])</f>
        <v>0.17776967592592594</v>
      </c>
      <c r="AQ90" s="64">
        <f>IF(km4_splits_ranks[[#This Row],[4 km]]="DNF","DNF",RANK(km4_splits_ranks[[#This Row],[4 km]],km4_splits_ranks[4 km],1))</f>
        <v>35</v>
      </c>
      <c r="AR90" s="65">
        <f>IF(km4_splits_ranks[[#This Row],[8 km]]="DNF","DNF",RANK(km4_splits_ranks[[#This Row],[8 km]],km4_splits_ranks[8 km],1))</f>
        <v>31</v>
      </c>
      <c r="AS90" s="65">
        <f>IF(km4_splits_ranks[[#This Row],[12 km]]="DNF","DNF",RANK(km4_splits_ranks[[#This Row],[12 km]],km4_splits_ranks[12 km],1))</f>
        <v>32</v>
      </c>
      <c r="AT90" s="65">
        <f>IF(km4_splits_ranks[[#This Row],[16 km]]="DNF","DNF",RANK(km4_splits_ranks[[#This Row],[16 km]],km4_splits_ranks[16 km],1))</f>
        <v>34</v>
      </c>
      <c r="AU90" s="65">
        <f>IF(km4_splits_ranks[[#This Row],[20 km]]="DNF","DNF",RANK(km4_splits_ranks[[#This Row],[20 km]],km4_splits_ranks[20 km],1))</f>
        <v>41</v>
      </c>
      <c r="AV90" s="65">
        <f>IF(km4_splits_ranks[[#This Row],[24 km]]="DNF","DNF",RANK(km4_splits_ranks[[#This Row],[24 km]],km4_splits_ranks[24 km],1))</f>
        <v>45</v>
      </c>
      <c r="AW90" s="65">
        <f>IF(km4_splits_ranks[[#This Row],[28 km]]="DNF","DNF",RANK(km4_splits_ranks[[#This Row],[28 km]],km4_splits_ranks[28 km],1))</f>
        <v>67</v>
      </c>
      <c r="AX90" s="65">
        <f>IF(km4_splits_ranks[[#This Row],[32 km]]="DNF","DNF",RANK(km4_splits_ranks[[#This Row],[32 km]],km4_splits_ranks[32 km],1))</f>
        <v>76</v>
      </c>
      <c r="AY90" s="65">
        <f>IF(km4_splits_ranks[[#This Row],[36 km]]="DNF","DNF",RANK(km4_splits_ranks[[#This Row],[36 km]],km4_splits_ranks[36 km],1))</f>
        <v>80</v>
      </c>
      <c r="AZ90" s="65">
        <f>IF(km4_splits_ranks[[#This Row],[40 km]]="DNF","DNF",RANK(km4_splits_ranks[[#This Row],[40 km]],km4_splits_ranks[40 km],1))</f>
        <v>86</v>
      </c>
      <c r="BA90" s="65">
        <f>IF(km4_splits_ranks[[#This Row],[42 km]]="DNF","DNF",RANK(km4_splits_ranks[[#This Row],[42 km]],km4_splits_ranks[42 km],1))</f>
        <v>85</v>
      </c>
    </row>
    <row r="91" spans="2:53" x14ac:dyDescent="0.2">
      <c r="B91" s="5">
        <v>86</v>
      </c>
      <c r="C91" s="1">
        <v>88</v>
      </c>
      <c r="D91" s="1" t="s">
        <v>154</v>
      </c>
      <c r="E91" s="3">
        <v>1984</v>
      </c>
      <c r="F91" s="3" t="s">
        <v>22</v>
      </c>
      <c r="G91" s="3">
        <v>4</v>
      </c>
      <c r="H91" s="1" t="s">
        <v>70</v>
      </c>
      <c r="I91" s="7">
        <v>0.1800542824074074</v>
      </c>
      <c r="J91" s="38">
        <f>SUM(laps_times[[#This Row],[1]:[6]])</f>
        <v>1.664224537037037E-2</v>
      </c>
      <c r="K91" s="39">
        <f>SUM(laps_times[[#This Row],[7]:[12]])</f>
        <v>1.5983333333333332E-2</v>
      </c>
      <c r="L91" s="39">
        <f>SUM(laps_times[[#This Row],[13]:[18]])</f>
        <v>1.6401273148148147E-2</v>
      </c>
      <c r="M91" s="39">
        <f>SUM(laps_times[[#This Row],[19]:[24]])</f>
        <v>1.6506597222222225E-2</v>
      </c>
      <c r="N91" s="39">
        <f>SUM(laps_times[[#This Row],[25]:[30]])</f>
        <v>1.7014814814814812E-2</v>
      </c>
      <c r="O91" s="39">
        <f>SUM(laps_times[[#This Row],[31]:[36]])</f>
        <v>1.6929050925925924E-2</v>
      </c>
      <c r="P91" s="39">
        <f>SUM(laps_times[[#This Row],[37]:[42]])</f>
        <v>1.7377430555555556E-2</v>
      </c>
      <c r="Q91" s="39">
        <f>SUM(laps_times[[#This Row],[43]:[48]])</f>
        <v>1.7320601851851851E-2</v>
      </c>
      <c r="R91" s="39">
        <f>SUM(laps_times[[#This Row],[49]:[54]])</f>
        <v>1.8084375E-2</v>
      </c>
      <c r="S91" s="39">
        <f>SUM(laps_times[[#This Row],[55]:[60]])</f>
        <v>1.8461458333333333E-2</v>
      </c>
      <c r="T91" s="40">
        <f>SUM(laps_times[[#This Row],[61]:[63]])</f>
        <v>9.3326388888888886E-3</v>
      </c>
      <c r="U91" s="58">
        <f>IF(km4_splits_ranks[[#This Row],[0 - 4 ]]="DNF","DNF",RANK(km4_splits_ranks[[#This Row],[0 - 4 ]],km4_splits_ranks[0 - 4 ],1))</f>
        <v>100</v>
      </c>
      <c r="V91" s="59">
        <f>IF(km4_splits_ranks[[#This Row],[4 - 8 ]]="DNF","DNF",RANK(km4_splits_ranks[[#This Row],[4 - 8 ]],km4_splits_ranks[4 - 8 ],1))</f>
        <v>95</v>
      </c>
      <c r="W91" s="59">
        <f>IF(km4_splits_ranks[[#This Row],[8 - 12 ]]="DNF","DNF",RANK(km4_splits_ranks[[#This Row],[8 - 12 ]],km4_splits_ranks[8 - 12 ],1))</f>
        <v>99</v>
      </c>
      <c r="X91" s="59">
        <f>IF(km4_splits_ranks[[#This Row],[12 - 16 ]]="DNF","DNF",RANK(km4_splits_ranks[[#This Row],[12 - 16 ]],km4_splits_ranks[12 - 16 ],1))</f>
        <v>96</v>
      </c>
      <c r="Y91" s="59">
        <f>IF(km4_splits_ranks[[#This Row],[16 -20 ]]="DNF","DNF",RANK(km4_splits_ranks[[#This Row],[16 -20 ]],km4_splits_ranks[16 -20 ],1))</f>
        <v>96</v>
      </c>
      <c r="Z91" s="59">
        <f>IF(km4_splits_ranks[[#This Row],[20 - 24 ]]="DNF","DNF",RANK(km4_splits_ranks[[#This Row],[20 - 24 ]],km4_splits_ranks[20 - 24 ],1))</f>
        <v>88</v>
      </c>
      <c r="AA91" s="59">
        <f>IF(km4_splits_ranks[[#This Row],[24 - 28 ]]="DNF","DNF",RANK(km4_splits_ranks[[#This Row],[24 - 28 ]],km4_splits_ranks[24 - 28 ],1))</f>
        <v>83</v>
      </c>
      <c r="AB91" s="59">
        <f>IF(km4_splits_ranks[[#This Row],[28 - 32 ]]="DNF","DNF",RANK(km4_splits_ranks[[#This Row],[28 - 32 ]],km4_splits_ranks[28 - 32 ],1))</f>
        <v>79</v>
      </c>
      <c r="AC91" s="59">
        <f>IF(km4_splits_ranks[[#This Row],[32 - 36 ]]="DNF","DNF",RANK(km4_splits_ranks[[#This Row],[32 - 36 ]],km4_splits_ranks[32 - 36 ],1))</f>
        <v>81</v>
      </c>
      <c r="AD91" s="59">
        <f>IF(km4_splits_ranks[[#This Row],[36 - 40 ]]="DNF","DNF",RANK(km4_splits_ranks[[#This Row],[36 - 40 ]],km4_splits_ranks[36 - 40 ],1))</f>
        <v>83</v>
      </c>
      <c r="AE91" s="60">
        <f>IF(km4_splits_ranks[[#This Row],[40 - 42 ]]="DNF","DNF",RANK(km4_splits_ranks[[#This Row],[40 - 42 ]],km4_splits_ranks[40 - 42 ],1))</f>
        <v>86</v>
      </c>
      <c r="AF91" s="28">
        <f>km4_splits_ranks[[#This Row],[0 - 4 ]]</f>
        <v>1.664224537037037E-2</v>
      </c>
      <c r="AG91" s="24">
        <f>IF(km4_splits_ranks[[#This Row],[4 - 8 ]]="DNF","DNF",km4_splits_ranks[[#This Row],[4 km]]+km4_splits_ranks[[#This Row],[4 - 8 ]])</f>
        <v>3.2625578703703702E-2</v>
      </c>
      <c r="AH91" s="24">
        <f>IF(km4_splits_ranks[[#This Row],[8 - 12 ]]="DNF","DNF",km4_splits_ranks[[#This Row],[8 km]]+km4_splits_ranks[[#This Row],[8 - 12 ]])</f>
        <v>4.9026851851851849E-2</v>
      </c>
      <c r="AI91" s="24">
        <f>IF(km4_splits_ranks[[#This Row],[12 - 16 ]]="DNF","DNF",km4_splits_ranks[[#This Row],[12 km]]+km4_splits_ranks[[#This Row],[12 - 16 ]])</f>
        <v>6.5533449074074074E-2</v>
      </c>
      <c r="AJ91" s="24">
        <f>IF(km4_splits_ranks[[#This Row],[16 -20 ]]="DNF","DNF",km4_splits_ranks[[#This Row],[16 km]]+km4_splits_ranks[[#This Row],[16 -20 ]])</f>
        <v>8.254826388888889E-2</v>
      </c>
      <c r="AK91" s="24">
        <f>IF(km4_splits_ranks[[#This Row],[20 - 24 ]]="DNF","DNF",km4_splits_ranks[[#This Row],[20 km]]+km4_splits_ranks[[#This Row],[20 - 24 ]])</f>
        <v>9.947731481481481E-2</v>
      </c>
      <c r="AL91" s="24">
        <f>IF(km4_splits_ranks[[#This Row],[24 - 28 ]]="DNF","DNF",km4_splits_ranks[[#This Row],[24 km]]+km4_splits_ranks[[#This Row],[24 - 28 ]])</f>
        <v>0.11685474537037037</v>
      </c>
      <c r="AM91" s="24">
        <f>IF(km4_splits_ranks[[#This Row],[28 - 32 ]]="DNF","DNF",km4_splits_ranks[[#This Row],[28 km]]+km4_splits_ranks[[#This Row],[28 - 32 ]])</f>
        <v>0.13417534722222221</v>
      </c>
      <c r="AN91" s="24">
        <f>IF(km4_splits_ranks[[#This Row],[32 - 36 ]]="DNF","DNF",km4_splits_ranks[[#This Row],[32 km]]+km4_splits_ranks[[#This Row],[32 - 36 ]])</f>
        <v>0.15225972222222223</v>
      </c>
      <c r="AO91" s="24">
        <f>IF(km4_splits_ranks[[#This Row],[36 - 40 ]]="DNF","DNF",km4_splits_ranks[[#This Row],[36 km]]+km4_splits_ranks[[#This Row],[36 - 40 ]])</f>
        <v>0.17072118055555557</v>
      </c>
      <c r="AP91" s="29">
        <f>IF(km4_splits_ranks[[#This Row],[40 - 42 ]]="DNF","DNF",km4_splits_ranks[[#This Row],[40 km]]+km4_splits_ranks[[#This Row],[40 - 42 ]])</f>
        <v>0.18005381944444446</v>
      </c>
      <c r="AQ91" s="64">
        <f>IF(km4_splits_ranks[[#This Row],[4 km]]="DNF","DNF",RANK(km4_splits_ranks[[#This Row],[4 km]],km4_splits_ranks[4 km],1))</f>
        <v>100</v>
      </c>
      <c r="AR91" s="65">
        <f>IF(km4_splits_ranks[[#This Row],[8 km]]="DNF","DNF",RANK(km4_splits_ranks[[#This Row],[8 km]],km4_splits_ranks[8 km],1))</f>
        <v>99</v>
      </c>
      <c r="AS91" s="65">
        <f>IF(km4_splits_ranks[[#This Row],[12 km]]="DNF","DNF",RANK(km4_splits_ranks[[#This Row],[12 km]],km4_splits_ranks[12 km],1))</f>
        <v>99</v>
      </c>
      <c r="AT91" s="65">
        <f>IF(km4_splits_ranks[[#This Row],[16 km]]="DNF","DNF",RANK(km4_splits_ranks[[#This Row],[16 km]],km4_splits_ranks[16 km],1))</f>
        <v>97</v>
      </c>
      <c r="AU91" s="65">
        <f>IF(km4_splits_ranks[[#This Row],[20 km]]="DNF","DNF",RANK(km4_splits_ranks[[#This Row],[20 km]],km4_splits_ranks[20 km],1))</f>
        <v>95</v>
      </c>
      <c r="AV91" s="65">
        <f>IF(km4_splits_ranks[[#This Row],[24 km]]="DNF","DNF",RANK(km4_splits_ranks[[#This Row],[24 km]],km4_splits_ranks[24 km],1))</f>
        <v>94</v>
      </c>
      <c r="AW91" s="65">
        <f>IF(km4_splits_ranks[[#This Row],[28 km]]="DNF","DNF",RANK(km4_splits_ranks[[#This Row],[28 km]],km4_splits_ranks[28 km],1))</f>
        <v>92</v>
      </c>
      <c r="AX91" s="65">
        <f>IF(km4_splits_ranks[[#This Row],[32 km]]="DNF","DNF",RANK(km4_splits_ranks[[#This Row],[32 km]],km4_splits_ranks[32 km],1))</f>
        <v>92</v>
      </c>
      <c r="AY91" s="65">
        <f>IF(km4_splits_ranks[[#This Row],[36 km]]="DNF","DNF",RANK(km4_splits_ranks[[#This Row],[36 km]],km4_splits_ranks[36 km],1))</f>
        <v>90</v>
      </c>
      <c r="AZ91" s="65">
        <f>IF(km4_splits_ranks[[#This Row],[40 km]]="DNF","DNF",RANK(km4_splits_ranks[[#This Row],[40 km]],km4_splits_ranks[40 km],1))</f>
        <v>87</v>
      </c>
      <c r="BA91" s="65">
        <f>IF(km4_splits_ranks[[#This Row],[42 km]]="DNF","DNF",RANK(km4_splits_ranks[[#This Row],[42 km]],km4_splits_ranks[42 km],1))</f>
        <v>86</v>
      </c>
    </row>
    <row r="92" spans="2:53" x14ac:dyDescent="0.2">
      <c r="B92" s="5">
        <v>87</v>
      </c>
      <c r="C92" s="1">
        <v>75</v>
      </c>
      <c r="D92" s="1" t="s">
        <v>155</v>
      </c>
      <c r="E92" s="3">
        <v>1950</v>
      </c>
      <c r="F92" s="3" t="s">
        <v>64</v>
      </c>
      <c r="G92" s="3">
        <v>8</v>
      </c>
      <c r="H92" s="1" t="s">
        <v>156</v>
      </c>
      <c r="I92" s="7">
        <v>0.18049814814814813</v>
      </c>
      <c r="J92" s="38">
        <f>SUM(laps_times[[#This Row],[1]:[6]])</f>
        <v>1.4974768518518519E-2</v>
      </c>
      <c r="K92" s="39">
        <f>SUM(laps_times[[#This Row],[7]:[12]])</f>
        <v>1.4752430555555557E-2</v>
      </c>
      <c r="L92" s="39">
        <f>SUM(laps_times[[#This Row],[13]:[18]])</f>
        <v>1.5048263888888889E-2</v>
      </c>
      <c r="M92" s="39">
        <f>SUM(laps_times[[#This Row],[19]:[24]])</f>
        <v>1.5709490740740739E-2</v>
      </c>
      <c r="N92" s="39">
        <f>SUM(laps_times[[#This Row],[25]:[30]])</f>
        <v>1.6838773148148148E-2</v>
      </c>
      <c r="O92" s="39">
        <f>SUM(laps_times[[#This Row],[31]:[36]])</f>
        <v>1.6742476851851852E-2</v>
      </c>
      <c r="P92" s="39">
        <f>SUM(laps_times[[#This Row],[37]:[42]])</f>
        <v>1.8212847222222224E-2</v>
      </c>
      <c r="Q92" s="39">
        <f>SUM(laps_times[[#This Row],[43]:[48]])</f>
        <v>1.9187152777777779E-2</v>
      </c>
      <c r="R92" s="39">
        <f>SUM(laps_times[[#This Row],[49]:[54]])</f>
        <v>2.0118865740740739E-2</v>
      </c>
      <c r="S92" s="39">
        <f>SUM(laps_times[[#This Row],[55]:[60]])</f>
        <v>1.9447800925925927E-2</v>
      </c>
      <c r="T92" s="40">
        <f>SUM(laps_times[[#This Row],[61]:[63]])</f>
        <v>9.4658564814814813E-3</v>
      </c>
      <c r="U92" s="58">
        <f>IF(km4_splits_ranks[[#This Row],[0 - 4 ]]="DNF","DNF",RANK(km4_splits_ranks[[#This Row],[0 - 4 ]],km4_splits_ranks[0 - 4 ],1))</f>
        <v>90</v>
      </c>
      <c r="V92" s="59">
        <f>IF(km4_splits_ranks[[#This Row],[4 - 8 ]]="DNF","DNF",RANK(km4_splits_ranks[[#This Row],[4 - 8 ]],km4_splits_ranks[4 - 8 ],1))</f>
        <v>91</v>
      </c>
      <c r="W92" s="59">
        <f>IF(km4_splits_ranks[[#This Row],[8 - 12 ]]="DNF","DNF",RANK(km4_splits_ranks[[#This Row],[8 - 12 ]],km4_splits_ranks[8 - 12 ],1))</f>
        <v>91</v>
      </c>
      <c r="X92" s="59">
        <f>IF(km4_splits_ranks[[#This Row],[12 - 16 ]]="DNF","DNF",RANK(km4_splits_ranks[[#This Row],[12 - 16 ]],km4_splits_ranks[12 - 16 ],1))</f>
        <v>90</v>
      </c>
      <c r="Y92" s="59">
        <f>IF(km4_splits_ranks[[#This Row],[16 -20 ]]="DNF","DNF",RANK(km4_splits_ranks[[#This Row],[16 -20 ]],km4_splits_ranks[16 -20 ],1))</f>
        <v>93</v>
      </c>
      <c r="Z92" s="59">
        <f>IF(km4_splits_ranks[[#This Row],[20 - 24 ]]="DNF","DNF",RANK(km4_splits_ranks[[#This Row],[20 - 24 ]],km4_splits_ranks[20 - 24 ],1))</f>
        <v>86</v>
      </c>
      <c r="AA92" s="59">
        <f>IF(km4_splits_ranks[[#This Row],[24 - 28 ]]="DNF","DNF",RANK(km4_splits_ranks[[#This Row],[24 - 28 ]],km4_splits_ranks[24 - 28 ],1))</f>
        <v>88</v>
      </c>
      <c r="AB92" s="59">
        <f>IF(km4_splits_ranks[[#This Row],[28 - 32 ]]="DNF","DNF",RANK(km4_splits_ranks[[#This Row],[28 - 32 ]],km4_splits_ranks[28 - 32 ],1))</f>
        <v>90</v>
      </c>
      <c r="AC92" s="59">
        <f>IF(km4_splits_ranks[[#This Row],[32 - 36 ]]="DNF","DNF",RANK(km4_splits_ranks[[#This Row],[32 - 36 ]],km4_splits_ranks[32 - 36 ],1))</f>
        <v>92</v>
      </c>
      <c r="AD92" s="59">
        <f>IF(km4_splits_ranks[[#This Row],[36 - 40 ]]="DNF","DNF",RANK(km4_splits_ranks[[#This Row],[36 - 40 ]],km4_splits_ranks[36 - 40 ],1))</f>
        <v>88</v>
      </c>
      <c r="AE92" s="60">
        <f>IF(km4_splits_ranks[[#This Row],[40 - 42 ]]="DNF","DNF",RANK(km4_splits_ranks[[#This Row],[40 - 42 ]],km4_splits_ranks[40 - 42 ],1))</f>
        <v>88</v>
      </c>
      <c r="AF92" s="28">
        <f>km4_splits_ranks[[#This Row],[0 - 4 ]]</f>
        <v>1.4974768518518519E-2</v>
      </c>
      <c r="AG92" s="24">
        <f>IF(km4_splits_ranks[[#This Row],[4 - 8 ]]="DNF","DNF",km4_splits_ranks[[#This Row],[4 km]]+km4_splits_ranks[[#This Row],[4 - 8 ]])</f>
        <v>2.9727199074074076E-2</v>
      </c>
      <c r="AH92" s="24">
        <f>IF(km4_splits_ranks[[#This Row],[8 - 12 ]]="DNF","DNF",km4_splits_ranks[[#This Row],[8 km]]+km4_splits_ranks[[#This Row],[8 - 12 ]])</f>
        <v>4.4775462962962961E-2</v>
      </c>
      <c r="AI92" s="24">
        <f>IF(km4_splits_ranks[[#This Row],[12 - 16 ]]="DNF","DNF",km4_splits_ranks[[#This Row],[12 km]]+km4_splits_ranks[[#This Row],[12 - 16 ]])</f>
        <v>6.0484953703703701E-2</v>
      </c>
      <c r="AJ92" s="24">
        <f>IF(km4_splits_ranks[[#This Row],[16 -20 ]]="DNF","DNF",km4_splits_ranks[[#This Row],[16 km]]+km4_splits_ranks[[#This Row],[16 -20 ]])</f>
        <v>7.7323726851851848E-2</v>
      </c>
      <c r="AK92" s="24">
        <f>IF(km4_splits_ranks[[#This Row],[20 - 24 ]]="DNF","DNF",km4_splits_ranks[[#This Row],[20 km]]+km4_splits_ranks[[#This Row],[20 - 24 ]])</f>
        <v>9.4066203703703694E-2</v>
      </c>
      <c r="AL92" s="24">
        <f>IF(km4_splits_ranks[[#This Row],[24 - 28 ]]="DNF","DNF",km4_splits_ranks[[#This Row],[24 km]]+km4_splits_ranks[[#This Row],[24 - 28 ]])</f>
        <v>0.11227905092592591</v>
      </c>
      <c r="AM92" s="24">
        <f>IF(km4_splits_ranks[[#This Row],[28 - 32 ]]="DNF","DNF",km4_splits_ranks[[#This Row],[28 km]]+km4_splits_ranks[[#This Row],[28 - 32 ]])</f>
        <v>0.13146620370370368</v>
      </c>
      <c r="AN92" s="24">
        <f>IF(km4_splits_ranks[[#This Row],[32 - 36 ]]="DNF","DNF",km4_splits_ranks[[#This Row],[32 km]]+km4_splits_ranks[[#This Row],[32 - 36 ]])</f>
        <v>0.15158506944444441</v>
      </c>
      <c r="AO92" s="24">
        <f>IF(km4_splits_ranks[[#This Row],[36 - 40 ]]="DNF","DNF",km4_splits_ranks[[#This Row],[36 km]]+km4_splits_ranks[[#This Row],[36 - 40 ]])</f>
        <v>0.17103287037037035</v>
      </c>
      <c r="AP92" s="29">
        <f>IF(km4_splits_ranks[[#This Row],[40 - 42 ]]="DNF","DNF",km4_splits_ranks[[#This Row],[40 km]]+km4_splits_ranks[[#This Row],[40 - 42 ]])</f>
        <v>0.18049872685185184</v>
      </c>
      <c r="AQ92" s="64">
        <f>IF(km4_splits_ranks[[#This Row],[4 km]]="DNF","DNF",RANK(km4_splits_ranks[[#This Row],[4 km]],km4_splits_ranks[4 km],1))</f>
        <v>90</v>
      </c>
      <c r="AR92" s="65">
        <f>IF(km4_splits_ranks[[#This Row],[8 km]]="DNF","DNF",RANK(km4_splits_ranks[[#This Row],[8 km]],km4_splits_ranks[8 km],1))</f>
        <v>90</v>
      </c>
      <c r="AS92" s="65">
        <f>IF(km4_splits_ranks[[#This Row],[12 km]]="DNF","DNF",RANK(km4_splits_ranks[[#This Row],[12 km]],km4_splits_ranks[12 km],1))</f>
        <v>89</v>
      </c>
      <c r="AT92" s="65">
        <f>IF(km4_splits_ranks[[#This Row],[16 km]]="DNF","DNF",RANK(km4_splits_ranks[[#This Row],[16 km]],km4_splits_ranks[16 km],1))</f>
        <v>92</v>
      </c>
      <c r="AU92" s="65">
        <f>IF(km4_splits_ranks[[#This Row],[20 km]]="DNF","DNF",RANK(km4_splits_ranks[[#This Row],[20 km]],km4_splits_ranks[20 km],1))</f>
        <v>91</v>
      </c>
      <c r="AV92" s="65">
        <f>IF(km4_splits_ranks[[#This Row],[24 km]]="DNF","DNF",RANK(km4_splits_ranks[[#This Row],[24 km]],km4_splits_ranks[24 km],1))</f>
        <v>91</v>
      </c>
      <c r="AW92" s="65">
        <f>IF(km4_splits_ranks[[#This Row],[28 km]]="DNF","DNF",RANK(km4_splits_ranks[[#This Row],[28 km]],km4_splits_ranks[28 km],1))</f>
        <v>88</v>
      </c>
      <c r="AX92" s="65">
        <f>IF(km4_splits_ranks[[#This Row],[32 km]]="DNF","DNF",RANK(km4_splits_ranks[[#This Row],[32 km]],km4_splits_ranks[32 km],1))</f>
        <v>87</v>
      </c>
      <c r="AY92" s="65">
        <f>IF(km4_splits_ranks[[#This Row],[36 km]]="DNF","DNF",RANK(km4_splits_ranks[[#This Row],[36 km]],km4_splits_ranks[36 km],1))</f>
        <v>88</v>
      </c>
      <c r="AZ92" s="65">
        <f>IF(km4_splits_ranks[[#This Row],[40 km]]="DNF","DNF",RANK(km4_splits_ranks[[#This Row],[40 km]],km4_splits_ranks[40 km],1))</f>
        <v>88</v>
      </c>
      <c r="BA92" s="65">
        <f>IF(km4_splits_ranks[[#This Row],[42 km]]="DNF","DNF",RANK(km4_splits_ranks[[#This Row],[42 km]],km4_splits_ranks[42 km],1))</f>
        <v>87</v>
      </c>
    </row>
    <row r="93" spans="2:53" x14ac:dyDescent="0.2">
      <c r="B93" s="5">
        <v>88</v>
      </c>
      <c r="C93" s="1">
        <v>98</v>
      </c>
      <c r="D93" s="1" t="s">
        <v>157</v>
      </c>
      <c r="E93" s="3">
        <v>1978</v>
      </c>
      <c r="F93" s="3" t="s">
        <v>46</v>
      </c>
      <c r="G93" s="3">
        <v>6</v>
      </c>
      <c r="H93" s="1" t="s">
        <v>44</v>
      </c>
      <c r="I93" s="7">
        <v>0.18146516203703703</v>
      </c>
      <c r="J93" s="38">
        <f>SUM(laps_times[[#This Row],[1]:[6]])</f>
        <v>1.456087962962963E-2</v>
      </c>
      <c r="K93" s="39">
        <f>SUM(laps_times[[#This Row],[7]:[12]])</f>
        <v>1.4585995370370369E-2</v>
      </c>
      <c r="L93" s="39">
        <f>SUM(laps_times[[#This Row],[13]:[18]])</f>
        <v>1.488159722222222E-2</v>
      </c>
      <c r="M93" s="39">
        <f>SUM(laps_times[[#This Row],[19]:[24]])</f>
        <v>1.5944560185185183E-2</v>
      </c>
      <c r="N93" s="39">
        <f>SUM(laps_times[[#This Row],[25]:[30]])</f>
        <v>1.6345949074074075E-2</v>
      </c>
      <c r="O93" s="39">
        <f>SUM(laps_times[[#This Row],[31]:[36]])</f>
        <v>1.7478472222222222E-2</v>
      </c>
      <c r="P93" s="39">
        <f>SUM(laps_times[[#This Row],[37]:[42]])</f>
        <v>1.8746296296296296E-2</v>
      </c>
      <c r="Q93" s="39">
        <f>SUM(laps_times[[#This Row],[43]:[48]])</f>
        <v>1.9573726851851853E-2</v>
      </c>
      <c r="R93" s="39">
        <f>SUM(laps_times[[#This Row],[49]:[54]])</f>
        <v>1.9629861111111112E-2</v>
      </c>
      <c r="S93" s="39">
        <f>SUM(laps_times[[#This Row],[55]:[60]])</f>
        <v>2.0154282407407405E-2</v>
      </c>
      <c r="T93" s="40">
        <f>SUM(laps_times[[#This Row],[61]:[63]])</f>
        <v>9.5637731481481476E-3</v>
      </c>
      <c r="U93" s="58">
        <f>IF(km4_splits_ranks[[#This Row],[0 - 4 ]]="DNF","DNF",RANK(km4_splits_ranks[[#This Row],[0 - 4 ]],km4_splits_ranks[0 - 4 ],1))</f>
        <v>78</v>
      </c>
      <c r="V93" s="59">
        <f>IF(km4_splits_ranks[[#This Row],[4 - 8 ]]="DNF","DNF",RANK(km4_splits_ranks[[#This Row],[4 - 8 ]],km4_splits_ranks[4 - 8 ],1))</f>
        <v>85</v>
      </c>
      <c r="W93" s="59">
        <f>IF(km4_splits_ranks[[#This Row],[8 - 12 ]]="DNF","DNF",RANK(km4_splits_ranks[[#This Row],[8 - 12 ]],km4_splits_ranks[8 - 12 ],1))</f>
        <v>87</v>
      </c>
      <c r="X93" s="59">
        <f>IF(km4_splits_ranks[[#This Row],[12 - 16 ]]="DNF","DNF",RANK(km4_splits_ranks[[#This Row],[12 - 16 ]],km4_splits_ranks[12 - 16 ],1))</f>
        <v>92</v>
      </c>
      <c r="Y93" s="59">
        <f>IF(km4_splits_ranks[[#This Row],[16 -20 ]]="DNF","DNF",RANK(km4_splits_ranks[[#This Row],[16 -20 ]],km4_splits_ranks[16 -20 ],1))</f>
        <v>88</v>
      </c>
      <c r="Z93" s="59">
        <f>IF(km4_splits_ranks[[#This Row],[20 - 24 ]]="DNF","DNF",RANK(km4_splits_ranks[[#This Row],[20 - 24 ]],km4_splits_ranks[20 - 24 ],1))</f>
        <v>93</v>
      </c>
      <c r="AA93" s="59">
        <f>IF(km4_splits_ranks[[#This Row],[24 - 28 ]]="DNF","DNF",RANK(km4_splits_ranks[[#This Row],[24 - 28 ]],km4_splits_ranks[24 - 28 ],1))</f>
        <v>94</v>
      </c>
      <c r="AB93" s="59">
        <f>IF(km4_splits_ranks[[#This Row],[28 - 32 ]]="DNF","DNF",RANK(km4_splits_ranks[[#This Row],[28 - 32 ]],km4_splits_ranks[28 - 32 ],1))</f>
        <v>91</v>
      </c>
      <c r="AC93" s="59">
        <f>IF(km4_splits_ranks[[#This Row],[32 - 36 ]]="DNF","DNF",RANK(km4_splits_ranks[[#This Row],[32 - 36 ]],km4_splits_ranks[32 - 36 ],1))</f>
        <v>88</v>
      </c>
      <c r="AD93" s="59">
        <f>IF(km4_splits_ranks[[#This Row],[36 - 40 ]]="DNF","DNF",RANK(km4_splits_ranks[[#This Row],[36 - 40 ]],km4_splits_ranks[36 - 40 ],1))</f>
        <v>92</v>
      </c>
      <c r="AE93" s="60">
        <f>IF(km4_splits_ranks[[#This Row],[40 - 42 ]]="DNF","DNF",RANK(km4_splits_ranks[[#This Row],[40 - 42 ]],km4_splits_ranks[40 - 42 ],1))</f>
        <v>90</v>
      </c>
      <c r="AF93" s="28">
        <f>km4_splits_ranks[[#This Row],[0 - 4 ]]</f>
        <v>1.456087962962963E-2</v>
      </c>
      <c r="AG93" s="24">
        <f>IF(km4_splits_ranks[[#This Row],[4 - 8 ]]="DNF","DNF",km4_splits_ranks[[#This Row],[4 km]]+km4_splits_ranks[[#This Row],[4 - 8 ]])</f>
        <v>2.9146874999999999E-2</v>
      </c>
      <c r="AH93" s="24">
        <f>IF(km4_splits_ranks[[#This Row],[8 - 12 ]]="DNF","DNF",km4_splits_ranks[[#This Row],[8 km]]+km4_splits_ranks[[#This Row],[8 - 12 ]])</f>
        <v>4.4028472222222219E-2</v>
      </c>
      <c r="AI93" s="24">
        <f>IF(km4_splits_ranks[[#This Row],[12 - 16 ]]="DNF","DNF",km4_splits_ranks[[#This Row],[12 km]]+km4_splits_ranks[[#This Row],[12 - 16 ]])</f>
        <v>5.9973032407407402E-2</v>
      </c>
      <c r="AJ93" s="24">
        <f>IF(km4_splits_ranks[[#This Row],[16 -20 ]]="DNF","DNF",km4_splits_ranks[[#This Row],[16 km]]+km4_splits_ranks[[#This Row],[16 -20 ]])</f>
        <v>7.6318981481481474E-2</v>
      </c>
      <c r="AK93" s="24">
        <f>IF(km4_splits_ranks[[#This Row],[20 - 24 ]]="DNF","DNF",km4_splits_ranks[[#This Row],[20 km]]+km4_splits_ranks[[#This Row],[20 - 24 ]])</f>
        <v>9.3797453703703695E-2</v>
      </c>
      <c r="AL93" s="24">
        <f>IF(km4_splits_ranks[[#This Row],[24 - 28 ]]="DNF","DNF",km4_splits_ranks[[#This Row],[24 km]]+km4_splits_ranks[[#This Row],[24 - 28 ]])</f>
        <v>0.11254375</v>
      </c>
      <c r="AM93" s="24">
        <f>IF(km4_splits_ranks[[#This Row],[28 - 32 ]]="DNF","DNF",km4_splits_ranks[[#This Row],[28 km]]+km4_splits_ranks[[#This Row],[28 - 32 ]])</f>
        <v>0.13211747685185185</v>
      </c>
      <c r="AN93" s="24">
        <f>IF(km4_splits_ranks[[#This Row],[32 - 36 ]]="DNF","DNF",km4_splits_ranks[[#This Row],[32 km]]+km4_splits_ranks[[#This Row],[32 - 36 ]])</f>
        <v>0.15174733796296297</v>
      </c>
      <c r="AO93" s="24">
        <f>IF(km4_splits_ranks[[#This Row],[36 - 40 ]]="DNF","DNF",km4_splits_ranks[[#This Row],[36 km]]+km4_splits_ranks[[#This Row],[36 - 40 ]])</f>
        <v>0.17190162037037038</v>
      </c>
      <c r="AP93" s="29">
        <f>IF(km4_splits_ranks[[#This Row],[40 - 42 ]]="DNF","DNF",km4_splits_ranks[[#This Row],[40 km]]+km4_splits_ranks[[#This Row],[40 - 42 ]])</f>
        <v>0.18146539351851854</v>
      </c>
      <c r="AQ93" s="64">
        <f>IF(km4_splits_ranks[[#This Row],[4 km]]="DNF","DNF",RANK(km4_splits_ranks[[#This Row],[4 km]],km4_splits_ranks[4 km],1))</f>
        <v>78</v>
      </c>
      <c r="AR93" s="65">
        <f>IF(km4_splits_ranks[[#This Row],[8 km]]="DNF","DNF",RANK(km4_splits_ranks[[#This Row],[8 km]],km4_splits_ranks[8 km],1))</f>
        <v>84</v>
      </c>
      <c r="AS93" s="65">
        <f>IF(km4_splits_ranks[[#This Row],[12 km]]="DNF","DNF",RANK(km4_splits_ranks[[#This Row],[12 km]],km4_splits_ranks[12 km],1))</f>
        <v>86</v>
      </c>
      <c r="AT93" s="65">
        <f>IF(km4_splits_ranks[[#This Row],[16 km]]="DNF","DNF",RANK(km4_splits_ranks[[#This Row],[16 km]],km4_splits_ranks[16 km],1))</f>
        <v>88</v>
      </c>
      <c r="AU93" s="65">
        <f>IF(km4_splits_ranks[[#This Row],[20 km]]="DNF","DNF",RANK(km4_splits_ranks[[#This Row],[20 km]],km4_splits_ranks[20 km],1))</f>
        <v>89</v>
      </c>
      <c r="AV93" s="65">
        <f>IF(km4_splits_ranks[[#This Row],[24 km]]="DNF","DNF",RANK(km4_splits_ranks[[#This Row],[24 km]],km4_splits_ranks[24 km],1))</f>
        <v>90</v>
      </c>
      <c r="AW93" s="65">
        <f>IF(km4_splits_ranks[[#This Row],[28 km]]="DNF","DNF",RANK(km4_splits_ranks[[#This Row],[28 km]],km4_splits_ranks[28 km],1))</f>
        <v>89</v>
      </c>
      <c r="AX93" s="65">
        <f>IF(km4_splits_ranks[[#This Row],[32 km]]="DNF","DNF",RANK(km4_splits_ranks[[#This Row],[32 km]],km4_splits_ranks[32 km],1))</f>
        <v>89</v>
      </c>
      <c r="AY93" s="65">
        <f>IF(km4_splits_ranks[[#This Row],[36 km]]="DNF","DNF",RANK(km4_splits_ranks[[#This Row],[36 km]],km4_splits_ranks[36 km],1))</f>
        <v>89</v>
      </c>
      <c r="AZ93" s="65">
        <f>IF(km4_splits_ranks[[#This Row],[40 km]]="DNF","DNF",RANK(km4_splits_ranks[[#This Row],[40 km]],km4_splits_ranks[40 km],1))</f>
        <v>89</v>
      </c>
      <c r="BA93" s="65">
        <f>IF(km4_splits_ranks[[#This Row],[42 km]]="DNF","DNF",RANK(km4_splits_ranks[[#This Row],[42 km]],km4_splits_ranks[42 km],1))</f>
        <v>88</v>
      </c>
    </row>
    <row r="94" spans="2:53" x14ac:dyDescent="0.2">
      <c r="B94" s="5">
        <v>89</v>
      </c>
      <c r="C94" s="1">
        <v>8</v>
      </c>
      <c r="D94" s="1" t="s">
        <v>158</v>
      </c>
      <c r="E94" s="3">
        <v>1953</v>
      </c>
      <c r="F94" s="3" t="s">
        <v>64</v>
      </c>
      <c r="G94" s="3">
        <v>9</v>
      </c>
      <c r="H94" s="1" t="s">
        <v>70</v>
      </c>
      <c r="I94" s="7">
        <v>0.18426666666666666</v>
      </c>
      <c r="J94" s="38">
        <f>SUM(laps_times[[#This Row],[1]:[6]])</f>
        <v>1.5149189814814815E-2</v>
      </c>
      <c r="K94" s="39">
        <f>SUM(laps_times[[#This Row],[7]:[12]])</f>
        <v>1.4731712962962964E-2</v>
      </c>
      <c r="L94" s="39">
        <f>SUM(laps_times[[#This Row],[13]:[18]])</f>
        <v>1.4942939814814815E-2</v>
      </c>
      <c r="M94" s="39">
        <f>SUM(laps_times[[#This Row],[19]:[24]])</f>
        <v>1.5249421296296297E-2</v>
      </c>
      <c r="N94" s="39">
        <f>SUM(laps_times[[#This Row],[25]:[30]])</f>
        <v>1.547951388888889E-2</v>
      </c>
      <c r="O94" s="39">
        <f>SUM(laps_times[[#This Row],[31]:[36]])</f>
        <v>1.5765393518518515E-2</v>
      </c>
      <c r="P94" s="39">
        <f>SUM(laps_times[[#This Row],[37]:[42]])</f>
        <v>1.6615740740740743E-2</v>
      </c>
      <c r="Q94" s="39">
        <f>SUM(laps_times[[#This Row],[43]:[48]])</f>
        <v>1.7851620370370372E-2</v>
      </c>
      <c r="R94" s="39">
        <f>SUM(laps_times[[#This Row],[49]:[54]])</f>
        <v>2.3550925925925927E-2</v>
      </c>
      <c r="S94" s="39">
        <f>SUM(laps_times[[#This Row],[55]:[60]])</f>
        <v>2.4036458333333337E-2</v>
      </c>
      <c r="T94" s="40">
        <f>SUM(laps_times[[#This Row],[61]:[63]])</f>
        <v>1.0894097222222222E-2</v>
      </c>
      <c r="U94" s="58">
        <f>IF(km4_splits_ranks[[#This Row],[0 - 4 ]]="DNF","DNF",RANK(km4_splits_ranks[[#This Row],[0 - 4 ]],km4_splits_ranks[0 - 4 ],1))</f>
        <v>91</v>
      </c>
      <c r="V94" s="59">
        <f>IF(km4_splits_ranks[[#This Row],[4 - 8 ]]="DNF","DNF",RANK(km4_splits_ranks[[#This Row],[4 - 8 ]],km4_splits_ranks[4 - 8 ],1))</f>
        <v>90</v>
      </c>
      <c r="W94" s="59">
        <f>IF(km4_splits_ranks[[#This Row],[8 - 12 ]]="DNF","DNF",RANK(km4_splits_ranks[[#This Row],[8 - 12 ]],km4_splits_ranks[8 - 12 ],1))</f>
        <v>90</v>
      </c>
      <c r="X94" s="59">
        <f>IF(km4_splits_ranks[[#This Row],[12 - 16 ]]="DNF","DNF",RANK(km4_splits_ranks[[#This Row],[12 - 16 ]],km4_splits_ranks[12 - 16 ],1))</f>
        <v>84</v>
      </c>
      <c r="Y94" s="59">
        <f>IF(km4_splits_ranks[[#This Row],[16 -20 ]]="DNF","DNF",RANK(km4_splits_ranks[[#This Row],[16 -20 ]],km4_splits_ranks[16 -20 ],1))</f>
        <v>81</v>
      </c>
      <c r="Z94" s="59">
        <f>IF(km4_splits_ranks[[#This Row],[20 - 24 ]]="DNF","DNF",RANK(km4_splits_ranks[[#This Row],[20 - 24 ]],km4_splits_ranks[20 - 24 ],1))</f>
        <v>78</v>
      </c>
      <c r="AA94" s="59">
        <f>IF(km4_splits_ranks[[#This Row],[24 - 28 ]]="DNF","DNF",RANK(km4_splits_ranks[[#This Row],[24 - 28 ]],km4_splits_ranks[24 - 28 ],1))</f>
        <v>78</v>
      </c>
      <c r="AB94" s="59">
        <f>IF(km4_splits_ranks[[#This Row],[28 - 32 ]]="DNF","DNF",RANK(km4_splits_ranks[[#This Row],[28 - 32 ]],km4_splits_ranks[28 - 32 ],1))</f>
        <v>84</v>
      </c>
      <c r="AC94" s="59">
        <f>IF(km4_splits_ranks[[#This Row],[32 - 36 ]]="DNF","DNF",RANK(km4_splits_ranks[[#This Row],[32 - 36 ]],km4_splits_ranks[32 - 36 ],1))</f>
        <v>102</v>
      </c>
      <c r="AD94" s="59">
        <f>IF(km4_splits_ranks[[#This Row],[36 - 40 ]]="DNF","DNF",RANK(km4_splits_ranks[[#This Row],[36 - 40 ]],km4_splits_ranks[36 - 40 ],1))</f>
        <v>99</v>
      </c>
      <c r="AE94" s="60">
        <f>IF(km4_splits_ranks[[#This Row],[40 - 42 ]]="DNF","DNF",RANK(km4_splits_ranks[[#This Row],[40 - 42 ]],km4_splits_ranks[40 - 42 ],1))</f>
        <v>98</v>
      </c>
      <c r="AF94" s="28">
        <f>km4_splits_ranks[[#This Row],[0 - 4 ]]</f>
        <v>1.5149189814814815E-2</v>
      </c>
      <c r="AG94" s="24">
        <f>IF(km4_splits_ranks[[#This Row],[4 - 8 ]]="DNF","DNF",km4_splits_ranks[[#This Row],[4 km]]+km4_splits_ranks[[#This Row],[4 - 8 ]])</f>
        <v>2.9880902777777781E-2</v>
      </c>
      <c r="AH94" s="24">
        <f>IF(km4_splits_ranks[[#This Row],[8 - 12 ]]="DNF","DNF",km4_splits_ranks[[#This Row],[8 km]]+km4_splits_ranks[[#This Row],[8 - 12 ]])</f>
        <v>4.4823842592592596E-2</v>
      </c>
      <c r="AI94" s="24">
        <f>IF(km4_splits_ranks[[#This Row],[12 - 16 ]]="DNF","DNF",km4_splits_ranks[[#This Row],[12 km]]+km4_splits_ranks[[#This Row],[12 - 16 ]])</f>
        <v>6.0073263888888895E-2</v>
      </c>
      <c r="AJ94" s="24">
        <f>IF(km4_splits_ranks[[#This Row],[16 -20 ]]="DNF","DNF",km4_splits_ranks[[#This Row],[16 km]]+km4_splits_ranks[[#This Row],[16 -20 ]])</f>
        <v>7.5552777777777788E-2</v>
      </c>
      <c r="AK94" s="24">
        <f>IF(km4_splits_ranks[[#This Row],[20 - 24 ]]="DNF","DNF",km4_splits_ranks[[#This Row],[20 km]]+km4_splits_ranks[[#This Row],[20 - 24 ]])</f>
        <v>9.1318171296296297E-2</v>
      </c>
      <c r="AL94" s="24">
        <f>IF(km4_splits_ranks[[#This Row],[24 - 28 ]]="DNF","DNF",km4_splits_ranks[[#This Row],[24 km]]+km4_splits_ranks[[#This Row],[24 - 28 ]])</f>
        <v>0.10793391203703703</v>
      </c>
      <c r="AM94" s="24">
        <f>IF(km4_splits_ranks[[#This Row],[28 - 32 ]]="DNF","DNF",km4_splits_ranks[[#This Row],[28 km]]+km4_splits_ranks[[#This Row],[28 - 32 ]])</f>
        <v>0.12578553240740742</v>
      </c>
      <c r="AN94" s="24">
        <f>IF(km4_splits_ranks[[#This Row],[32 - 36 ]]="DNF","DNF",km4_splits_ranks[[#This Row],[32 km]]+km4_splits_ranks[[#This Row],[32 - 36 ]])</f>
        <v>0.14933645833333334</v>
      </c>
      <c r="AO94" s="24">
        <f>IF(km4_splits_ranks[[#This Row],[36 - 40 ]]="DNF","DNF",km4_splits_ranks[[#This Row],[36 km]]+km4_splits_ranks[[#This Row],[36 - 40 ]])</f>
        <v>0.17337291666666668</v>
      </c>
      <c r="AP94" s="29">
        <f>IF(km4_splits_ranks[[#This Row],[40 - 42 ]]="DNF","DNF",km4_splits_ranks[[#This Row],[40 km]]+km4_splits_ranks[[#This Row],[40 - 42 ]])</f>
        <v>0.18426701388888891</v>
      </c>
      <c r="AQ94" s="64">
        <f>IF(km4_splits_ranks[[#This Row],[4 km]]="DNF","DNF",RANK(km4_splits_ranks[[#This Row],[4 km]],km4_splits_ranks[4 km],1))</f>
        <v>91</v>
      </c>
      <c r="AR94" s="65">
        <f>IF(km4_splits_ranks[[#This Row],[8 km]]="DNF","DNF",RANK(km4_splits_ranks[[#This Row],[8 km]],km4_splits_ranks[8 km],1))</f>
        <v>91</v>
      </c>
      <c r="AS94" s="65">
        <f>IF(km4_splits_ranks[[#This Row],[12 km]]="DNF","DNF",RANK(km4_splits_ranks[[#This Row],[12 km]],km4_splits_ranks[12 km],1))</f>
        <v>90</v>
      </c>
      <c r="AT94" s="65">
        <f>IF(km4_splits_ranks[[#This Row],[16 km]]="DNF","DNF",RANK(km4_splits_ranks[[#This Row],[16 km]],km4_splits_ranks[16 km],1))</f>
        <v>89</v>
      </c>
      <c r="AU94" s="65">
        <f>IF(km4_splits_ranks[[#This Row],[20 km]]="DNF","DNF",RANK(km4_splits_ranks[[#This Row],[20 km]],km4_splits_ranks[20 km],1))</f>
        <v>85</v>
      </c>
      <c r="AV94" s="65">
        <f>IF(km4_splits_ranks[[#This Row],[24 km]]="DNF","DNF",RANK(km4_splits_ranks[[#This Row],[24 km]],km4_splits_ranks[24 km],1))</f>
        <v>82</v>
      </c>
      <c r="AW94" s="65">
        <f>IF(km4_splits_ranks[[#This Row],[28 km]]="DNF","DNF",RANK(km4_splits_ranks[[#This Row],[28 km]],km4_splits_ranks[28 km],1))</f>
        <v>80</v>
      </c>
      <c r="AX94" s="65">
        <f>IF(km4_splits_ranks[[#This Row],[32 km]]="DNF","DNF",RANK(km4_splits_ranks[[#This Row],[32 km]],km4_splits_ranks[32 km],1))</f>
        <v>82</v>
      </c>
      <c r="AY94" s="65">
        <f>IF(km4_splits_ranks[[#This Row],[36 km]]="DNF","DNF",RANK(km4_splits_ranks[[#This Row],[36 km]],km4_splits_ranks[36 km],1))</f>
        <v>87</v>
      </c>
      <c r="AZ94" s="65">
        <f>IF(km4_splits_ranks[[#This Row],[40 km]]="DNF","DNF",RANK(km4_splits_ranks[[#This Row],[40 km]],km4_splits_ranks[40 km],1))</f>
        <v>90</v>
      </c>
      <c r="BA94" s="65">
        <f>IF(km4_splits_ranks[[#This Row],[42 km]]="DNF","DNF",RANK(km4_splits_ranks[[#This Row],[42 km]],km4_splits_ranks[42 km],1))</f>
        <v>89</v>
      </c>
    </row>
    <row r="95" spans="2:53" x14ac:dyDescent="0.2">
      <c r="B95" s="5">
        <v>90</v>
      </c>
      <c r="C95" s="1">
        <v>97</v>
      </c>
      <c r="D95" s="1" t="s">
        <v>159</v>
      </c>
      <c r="E95" s="3">
        <v>1971</v>
      </c>
      <c r="F95" s="3" t="s">
        <v>1</v>
      </c>
      <c r="G95" s="3">
        <v>32</v>
      </c>
      <c r="H95" s="1" t="s">
        <v>160</v>
      </c>
      <c r="I95" s="7">
        <v>0.18438043981481481</v>
      </c>
      <c r="J95" s="38">
        <f>SUM(laps_times[[#This Row],[1]:[6]])</f>
        <v>1.4839004629629629E-2</v>
      </c>
      <c r="K95" s="39">
        <f>SUM(laps_times[[#This Row],[7]:[12]])</f>
        <v>1.4649537037037037E-2</v>
      </c>
      <c r="L95" s="39">
        <f>SUM(laps_times[[#This Row],[13]:[18]])</f>
        <v>1.4836574074074075E-2</v>
      </c>
      <c r="M95" s="39">
        <f>SUM(laps_times[[#This Row],[19]:[24]])</f>
        <v>1.5421527777777777E-2</v>
      </c>
      <c r="N95" s="39">
        <f>SUM(laps_times[[#This Row],[25]:[30]])</f>
        <v>1.5893055555555556E-2</v>
      </c>
      <c r="O95" s="39">
        <f>SUM(laps_times[[#This Row],[31]:[36]])</f>
        <v>1.7654050925925927E-2</v>
      </c>
      <c r="P95" s="39">
        <f>SUM(laps_times[[#This Row],[37]:[42]])</f>
        <v>1.9262037037037039E-2</v>
      </c>
      <c r="Q95" s="39">
        <f>SUM(laps_times[[#This Row],[43]:[48]])</f>
        <v>2.0421990740740741E-2</v>
      </c>
      <c r="R95" s="39">
        <f>SUM(laps_times[[#This Row],[49]:[54]])</f>
        <v>2.0141435185185186E-2</v>
      </c>
      <c r="S95" s="39">
        <f>SUM(laps_times[[#This Row],[55]:[60]])</f>
        <v>2.1268287037037037E-2</v>
      </c>
      <c r="T95" s="40">
        <f>SUM(laps_times[[#This Row],[61]:[63]])</f>
        <v>9.9932870370370366E-3</v>
      </c>
      <c r="U95" s="58">
        <f>IF(km4_splits_ranks[[#This Row],[0 - 4 ]]="DNF","DNF",RANK(km4_splits_ranks[[#This Row],[0 - 4 ]],km4_splits_ranks[0 - 4 ],1))</f>
        <v>88</v>
      </c>
      <c r="V95" s="59">
        <f>IF(km4_splits_ranks[[#This Row],[4 - 8 ]]="DNF","DNF",RANK(km4_splits_ranks[[#This Row],[4 - 8 ]],km4_splits_ranks[4 - 8 ],1))</f>
        <v>87</v>
      </c>
      <c r="W95" s="59">
        <f>IF(km4_splits_ranks[[#This Row],[8 - 12 ]]="DNF","DNF",RANK(km4_splits_ranks[[#This Row],[8 - 12 ]],km4_splits_ranks[8 - 12 ],1))</f>
        <v>86</v>
      </c>
      <c r="X95" s="59">
        <f>IF(km4_splits_ranks[[#This Row],[12 - 16 ]]="DNF","DNF",RANK(km4_splits_ranks[[#This Row],[12 - 16 ]],km4_splits_ranks[12 - 16 ],1))</f>
        <v>86</v>
      </c>
      <c r="Y95" s="59">
        <f>IF(km4_splits_ranks[[#This Row],[16 -20 ]]="DNF","DNF",RANK(km4_splits_ranks[[#This Row],[16 -20 ]],km4_splits_ranks[16 -20 ],1))</f>
        <v>85</v>
      </c>
      <c r="Z95" s="59">
        <f>IF(km4_splits_ranks[[#This Row],[20 - 24 ]]="DNF","DNF",RANK(km4_splits_ranks[[#This Row],[20 - 24 ]],km4_splits_ranks[20 - 24 ],1))</f>
        <v>95</v>
      </c>
      <c r="AA95" s="59">
        <f>IF(km4_splits_ranks[[#This Row],[24 - 28 ]]="DNF","DNF",RANK(km4_splits_ranks[[#This Row],[24 - 28 ]],km4_splits_ranks[24 - 28 ],1))</f>
        <v>96</v>
      </c>
      <c r="AB95" s="59">
        <f>IF(km4_splits_ranks[[#This Row],[28 - 32 ]]="DNF","DNF",RANK(km4_splits_ranks[[#This Row],[28 - 32 ]],km4_splits_ranks[28 - 32 ],1))</f>
        <v>96</v>
      </c>
      <c r="AC95" s="59">
        <f>IF(km4_splits_ranks[[#This Row],[32 - 36 ]]="DNF","DNF",RANK(km4_splits_ranks[[#This Row],[32 - 36 ]],km4_splits_ranks[32 - 36 ],1))</f>
        <v>93</v>
      </c>
      <c r="AD95" s="59">
        <f>IF(km4_splits_ranks[[#This Row],[36 - 40 ]]="DNF","DNF",RANK(km4_splits_ranks[[#This Row],[36 - 40 ]],km4_splits_ranks[36 - 40 ],1))</f>
        <v>95</v>
      </c>
      <c r="AE95" s="60">
        <f>IF(km4_splits_ranks[[#This Row],[40 - 42 ]]="DNF","DNF",RANK(km4_splits_ranks[[#This Row],[40 - 42 ]],km4_splits_ranks[40 - 42 ],1))</f>
        <v>94</v>
      </c>
      <c r="AF95" s="28">
        <f>km4_splits_ranks[[#This Row],[0 - 4 ]]</f>
        <v>1.4839004629629629E-2</v>
      </c>
      <c r="AG95" s="24">
        <f>IF(km4_splits_ranks[[#This Row],[4 - 8 ]]="DNF","DNF",km4_splits_ranks[[#This Row],[4 km]]+km4_splits_ranks[[#This Row],[4 - 8 ]])</f>
        <v>2.9488541666666666E-2</v>
      </c>
      <c r="AH95" s="24">
        <f>IF(km4_splits_ranks[[#This Row],[8 - 12 ]]="DNF","DNF",km4_splits_ranks[[#This Row],[8 km]]+km4_splits_ranks[[#This Row],[8 - 12 ]])</f>
        <v>4.4325115740740745E-2</v>
      </c>
      <c r="AI95" s="24">
        <f>IF(km4_splits_ranks[[#This Row],[12 - 16 ]]="DNF","DNF",km4_splits_ranks[[#This Row],[12 km]]+km4_splits_ranks[[#This Row],[12 - 16 ]])</f>
        <v>5.9746643518518522E-2</v>
      </c>
      <c r="AJ95" s="24">
        <f>IF(km4_splits_ranks[[#This Row],[16 -20 ]]="DNF","DNF",km4_splits_ranks[[#This Row],[16 km]]+km4_splits_ranks[[#This Row],[16 -20 ]])</f>
        <v>7.5639699074074085E-2</v>
      </c>
      <c r="AK95" s="24">
        <f>IF(km4_splits_ranks[[#This Row],[20 - 24 ]]="DNF","DNF",km4_splits_ranks[[#This Row],[20 km]]+km4_splits_ranks[[#This Row],[20 - 24 ]])</f>
        <v>9.3293750000000009E-2</v>
      </c>
      <c r="AL95" s="24">
        <f>IF(km4_splits_ranks[[#This Row],[24 - 28 ]]="DNF","DNF",km4_splits_ranks[[#This Row],[24 km]]+km4_splits_ranks[[#This Row],[24 - 28 ]])</f>
        <v>0.11255578703703704</v>
      </c>
      <c r="AM95" s="24">
        <f>IF(km4_splits_ranks[[#This Row],[28 - 32 ]]="DNF","DNF",km4_splits_ranks[[#This Row],[28 km]]+km4_splits_ranks[[#This Row],[28 - 32 ]])</f>
        <v>0.13297777777777778</v>
      </c>
      <c r="AN95" s="24">
        <f>IF(km4_splits_ranks[[#This Row],[32 - 36 ]]="DNF","DNF",km4_splits_ranks[[#This Row],[32 km]]+km4_splits_ranks[[#This Row],[32 - 36 ]])</f>
        <v>0.15311921296296296</v>
      </c>
      <c r="AO95" s="24">
        <f>IF(km4_splits_ranks[[#This Row],[36 - 40 ]]="DNF","DNF",km4_splits_ranks[[#This Row],[36 km]]+km4_splits_ranks[[#This Row],[36 - 40 ]])</f>
        <v>0.1743875</v>
      </c>
      <c r="AP95" s="29">
        <f>IF(km4_splits_ranks[[#This Row],[40 - 42 ]]="DNF","DNF",km4_splits_ranks[[#This Row],[40 km]]+km4_splits_ranks[[#This Row],[40 - 42 ]])</f>
        <v>0.18438078703703703</v>
      </c>
      <c r="AQ95" s="64">
        <f>IF(km4_splits_ranks[[#This Row],[4 km]]="DNF","DNF",RANK(km4_splits_ranks[[#This Row],[4 km]],km4_splits_ranks[4 km],1))</f>
        <v>88</v>
      </c>
      <c r="AR95" s="65">
        <f>IF(km4_splits_ranks[[#This Row],[8 km]]="DNF","DNF",RANK(km4_splits_ranks[[#This Row],[8 km]],km4_splits_ranks[8 km],1))</f>
        <v>88</v>
      </c>
      <c r="AS95" s="65">
        <f>IF(km4_splits_ranks[[#This Row],[12 km]]="DNF","DNF",RANK(km4_splits_ranks[[#This Row],[12 km]],km4_splits_ranks[12 km],1))</f>
        <v>88</v>
      </c>
      <c r="AT95" s="65">
        <f>IF(km4_splits_ranks[[#This Row],[16 km]]="DNF","DNF",RANK(km4_splits_ranks[[#This Row],[16 km]],km4_splits_ranks[16 km],1))</f>
        <v>87</v>
      </c>
      <c r="AU95" s="65">
        <f>IF(km4_splits_ranks[[#This Row],[20 km]]="DNF","DNF",RANK(km4_splits_ranks[[#This Row],[20 km]],km4_splits_ranks[20 km],1))</f>
        <v>86</v>
      </c>
      <c r="AV95" s="65">
        <f>IF(km4_splits_ranks[[#This Row],[24 km]]="DNF","DNF",RANK(km4_splits_ranks[[#This Row],[24 km]],km4_splits_ranks[24 km],1))</f>
        <v>89</v>
      </c>
      <c r="AW95" s="65">
        <f>IF(km4_splits_ranks[[#This Row],[28 km]]="DNF","DNF",RANK(km4_splits_ranks[[#This Row],[28 km]],km4_splits_ranks[28 km],1))</f>
        <v>90</v>
      </c>
      <c r="AX95" s="65">
        <f>IF(km4_splits_ranks[[#This Row],[32 km]]="DNF","DNF",RANK(km4_splits_ranks[[#This Row],[32 km]],km4_splits_ranks[32 km],1))</f>
        <v>91</v>
      </c>
      <c r="AY95" s="65">
        <f>IF(km4_splits_ranks[[#This Row],[36 km]]="DNF","DNF",RANK(km4_splits_ranks[[#This Row],[36 km]],km4_splits_ranks[36 km],1))</f>
        <v>91</v>
      </c>
      <c r="AZ95" s="65">
        <f>IF(km4_splits_ranks[[#This Row],[40 km]]="DNF","DNF",RANK(km4_splits_ranks[[#This Row],[40 km]],km4_splits_ranks[40 km],1))</f>
        <v>91</v>
      </c>
      <c r="BA95" s="65">
        <f>IF(km4_splits_ranks[[#This Row],[42 km]]="DNF","DNF",RANK(km4_splits_ranks[[#This Row],[42 km]],km4_splits_ranks[42 km],1))</f>
        <v>90</v>
      </c>
    </row>
    <row r="96" spans="2:53" x14ac:dyDescent="0.2">
      <c r="B96" s="5">
        <v>91</v>
      </c>
      <c r="C96" s="1">
        <v>77</v>
      </c>
      <c r="D96" s="1" t="s">
        <v>161</v>
      </c>
      <c r="E96" s="3">
        <v>1954</v>
      </c>
      <c r="F96" s="3" t="s">
        <v>64</v>
      </c>
      <c r="G96" s="3">
        <v>10</v>
      </c>
      <c r="H96" s="1" t="s">
        <v>162</v>
      </c>
      <c r="I96" s="7">
        <v>0.18459756944444447</v>
      </c>
      <c r="J96" s="38">
        <f>SUM(laps_times[[#This Row],[1]:[6]])</f>
        <v>1.6130092592592592E-2</v>
      </c>
      <c r="K96" s="39">
        <f>SUM(laps_times[[#This Row],[7]:[12]])</f>
        <v>1.606689814814815E-2</v>
      </c>
      <c r="L96" s="39">
        <f>SUM(laps_times[[#This Row],[13]:[18]])</f>
        <v>1.604513888888889E-2</v>
      </c>
      <c r="M96" s="39">
        <f>SUM(laps_times[[#This Row],[19]:[24]])</f>
        <v>1.6727199074074075E-2</v>
      </c>
      <c r="N96" s="39">
        <f>SUM(laps_times[[#This Row],[25]:[30]])</f>
        <v>1.7003472222222222E-2</v>
      </c>
      <c r="O96" s="39">
        <f>SUM(laps_times[[#This Row],[31]:[36]])</f>
        <v>1.7696412037037035E-2</v>
      </c>
      <c r="P96" s="39">
        <f>SUM(laps_times[[#This Row],[37]:[42]])</f>
        <v>1.8464120370370374E-2</v>
      </c>
      <c r="Q96" s="39">
        <f>SUM(laps_times[[#This Row],[43]:[48]])</f>
        <v>1.8759953703703702E-2</v>
      </c>
      <c r="R96" s="39">
        <f>SUM(laps_times[[#This Row],[49]:[54]])</f>
        <v>1.9906134259259259E-2</v>
      </c>
      <c r="S96" s="39">
        <f>SUM(laps_times[[#This Row],[55]:[60]])</f>
        <v>1.8881134259259257E-2</v>
      </c>
      <c r="T96" s="40">
        <f>SUM(laps_times[[#This Row],[61]:[63]])</f>
        <v>8.9174768518518518E-3</v>
      </c>
      <c r="U96" s="58">
        <f>IF(km4_splits_ranks[[#This Row],[0 - 4 ]]="DNF","DNF",RANK(km4_splits_ranks[[#This Row],[0 - 4 ]],km4_splits_ranks[0 - 4 ],1))</f>
        <v>97</v>
      </c>
      <c r="V96" s="59">
        <f>IF(km4_splits_ranks[[#This Row],[4 - 8 ]]="DNF","DNF",RANK(km4_splits_ranks[[#This Row],[4 - 8 ]],km4_splits_ranks[4 - 8 ],1))</f>
        <v>97</v>
      </c>
      <c r="W96" s="59">
        <f>IF(km4_splits_ranks[[#This Row],[8 - 12 ]]="DNF","DNF",RANK(km4_splits_ranks[[#This Row],[8 - 12 ]],km4_splits_ranks[8 - 12 ],1))</f>
        <v>96</v>
      </c>
      <c r="X96" s="59">
        <f>IF(km4_splits_ranks[[#This Row],[12 - 16 ]]="DNF","DNF",RANK(km4_splits_ranks[[#This Row],[12 - 16 ]],km4_splits_ranks[12 - 16 ],1))</f>
        <v>98</v>
      </c>
      <c r="Y96" s="59">
        <f>IF(km4_splits_ranks[[#This Row],[16 -20 ]]="DNF","DNF",RANK(km4_splits_ranks[[#This Row],[16 -20 ]],km4_splits_ranks[16 -20 ],1))</f>
        <v>94</v>
      </c>
      <c r="Z96" s="59">
        <f>IF(km4_splits_ranks[[#This Row],[20 - 24 ]]="DNF","DNF",RANK(km4_splits_ranks[[#This Row],[20 - 24 ]],km4_splits_ranks[20 - 24 ],1))</f>
        <v>96</v>
      </c>
      <c r="AA96" s="59">
        <f>IF(km4_splits_ranks[[#This Row],[24 - 28 ]]="DNF","DNF",RANK(km4_splits_ranks[[#This Row],[24 - 28 ]],km4_splits_ranks[24 - 28 ],1))</f>
        <v>91</v>
      </c>
      <c r="AB96" s="59">
        <f>IF(km4_splits_ranks[[#This Row],[28 - 32 ]]="DNF","DNF",RANK(km4_splits_ranks[[#This Row],[28 - 32 ]],km4_splits_ranks[28 - 32 ],1))</f>
        <v>86</v>
      </c>
      <c r="AC96" s="59">
        <f>IF(km4_splits_ranks[[#This Row],[32 - 36 ]]="DNF","DNF",RANK(km4_splits_ranks[[#This Row],[32 - 36 ]],km4_splits_ranks[32 - 36 ],1))</f>
        <v>90</v>
      </c>
      <c r="AD96" s="59">
        <f>IF(km4_splits_ranks[[#This Row],[36 - 40 ]]="DNF","DNF",RANK(km4_splits_ranks[[#This Row],[36 - 40 ]],km4_splits_ranks[36 - 40 ],1))</f>
        <v>84</v>
      </c>
      <c r="AE96" s="60">
        <f>IF(km4_splits_ranks[[#This Row],[40 - 42 ]]="DNF","DNF",RANK(km4_splits_ranks[[#This Row],[40 - 42 ]],km4_splits_ranks[40 - 42 ],1))</f>
        <v>76</v>
      </c>
      <c r="AF96" s="28">
        <f>km4_splits_ranks[[#This Row],[0 - 4 ]]</f>
        <v>1.6130092592592592E-2</v>
      </c>
      <c r="AG96" s="24">
        <f>IF(km4_splits_ranks[[#This Row],[4 - 8 ]]="DNF","DNF",km4_splits_ranks[[#This Row],[4 km]]+km4_splits_ranks[[#This Row],[4 - 8 ]])</f>
        <v>3.2196990740740741E-2</v>
      </c>
      <c r="AH96" s="24">
        <f>IF(km4_splits_ranks[[#This Row],[8 - 12 ]]="DNF","DNF",km4_splits_ranks[[#This Row],[8 km]]+km4_splits_ranks[[#This Row],[8 - 12 ]])</f>
        <v>4.8242129629629635E-2</v>
      </c>
      <c r="AI96" s="24">
        <f>IF(km4_splits_ranks[[#This Row],[12 - 16 ]]="DNF","DNF",km4_splits_ranks[[#This Row],[12 km]]+km4_splits_ranks[[#This Row],[12 - 16 ]])</f>
        <v>6.4969328703703713E-2</v>
      </c>
      <c r="AJ96" s="24">
        <f>IF(km4_splits_ranks[[#This Row],[16 -20 ]]="DNF","DNF",km4_splits_ranks[[#This Row],[16 km]]+km4_splits_ranks[[#This Row],[16 -20 ]])</f>
        <v>8.1972800925925932E-2</v>
      </c>
      <c r="AK96" s="24">
        <f>IF(km4_splits_ranks[[#This Row],[20 - 24 ]]="DNF","DNF",km4_splits_ranks[[#This Row],[20 km]]+km4_splits_ranks[[#This Row],[20 - 24 ]])</f>
        <v>9.9669212962962966E-2</v>
      </c>
      <c r="AL96" s="24">
        <f>IF(km4_splits_ranks[[#This Row],[24 - 28 ]]="DNF","DNF",km4_splits_ranks[[#This Row],[24 km]]+km4_splits_ranks[[#This Row],[24 - 28 ]])</f>
        <v>0.11813333333333334</v>
      </c>
      <c r="AM96" s="24">
        <f>IF(km4_splits_ranks[[#This Row],[28 - 32 ]]="DNF","DNF",km4_splits_ranks[[#This Row],[28 km]]+km4_splits_ranks[[#This Row],[28 - 32 ]])</f>
        <v>0.13689328703703704</v>
      </c>
      <c r="AN96" s="24">
        <f>IF(km4_splits_ranks[[#This Row],[32 - 36 ]]="DNF","DNF",km4_splits_ranks[[#This Row],[32 km]]+km4_splits_ranks[[#This Row],[32 - 36 ]])</f>
        <v>0.15679942129629632</v>
      </c>
      <c r="AO96" s="24">
        <f>IF(km4_splits_ranks[[#This Row],[36 - 40 ]]="DNF","DNF",km4_splits_ranks[[#This Row],[36 km]]+km4_splits_ranks[[#This Row],[36 - 40 ]])</f>
        <v>0.17568055555555556</v>
      </c>
      <c r="AP96" s="29">
        <f>IF(km4_splits_ranks[[#This Row],[40 - 42 ]]="DNF","DNF",km4_splits_ranks[[#This Row],[40 km]]+km4_splits_ranks[[#This Row],[40 - 42 ]])</f>
        <v>0.18459803240740741</v>
      </c>
      <c r="AQ96" s="64">
        <f>IF(km4_splits_ranks[[#This Row],[4 km]]="DNF","DNF",RANK(km4_splits_ranks[[#This Row],[4 km]],km4_splits_ranks[4 km],1))</f>
        <v>97</v>
      </c>
      <c r="AR96" s="65">
        <f>IF(km4_splits_ranks[[#This Row],[8 km]]="DNF","DNF",RANK(km4_splits_ranks[[#This Row],[8 km]],km4_splits_ranks[8 km],1))</f>
        <v>97</v>
      </c>
      <c r="AS96" s="65">
        <f>IF(km4_splits_ranks[[#This Row],[12 km]]="DNF","DNF",RANK(km4_splits_ranks[[#This Row],[12 km]],km4_splits_ranks[12 km],1))</f>
        <v>95</v>
      </c>
      <c r="AT96" s="65">
        <f>IF(km4_splits_ranks[[#This Row],[16 km]]="DNF","DNF",RANK(km4_splits_ranks[[#This Row],[16 km]],km4_splits_ranks[16 km],1))</f>
        <v>95</v>
      </c>
      <c r="AU96" s="65">
        <f>IF(km4_splits_ranks[[#This Row],[20 km]]="DNF","DNF",RANK(km4_splits_ranks[[#This Row],[20 km]],km4_splits_ranks[20 km],1))</f>
        <v>93</v>
      </c>
      <c r="AV96" s="65">
        <f>IF(km4_splits_ranks[[#This Row],[24 km]]="DNF","DNF",RANK(km4_splits_ranks[[#This Row],[24 km]],km4_splits_ranks[24 km],1))</f>
        <v>95</v>
      </c>
      <c r="AW96" s="65">
        <f>IF(km4_splits_ranks[[#This Row],[28 km]]="DNF","DNF",RANK(km4_splits_ranks[[#This Row],[28 km]],km4_splits_ranks[28 km],1))</f>
        <v>94</v>
      </c>
      <c r="AX96" s="65">
        <f>IF(km4_splits_ranks[[#This Row],[32 km]]="DNF","DNF",RANK(km4_splits_ranks[[#This Row],[32 km]],km4_splits_ranks[32 km],1))</f>
        <v>94</v>
      </c>
      <c r="AY96" s="65">
        <f>IF(km4_splits_ranks[[#This Row],[36 km]]="DNF","DNF",RANK(km4_splits_ranks[[#This Row],[36 km]],km4_splits_ranks[36 km],1))</f>
        <v>94</v>
      </c>
      <c r="AZ96" s="65">
        <f>IF(km4_splits_ranks[[#This Row],[40 km]]="DNF","DNF",RANK(km4_splits_ranks[[#This Row],[40 km]],km4_splits_ranks[40 km],1))</f>
        <v>93</v>
      </c>
      <c r="BA96" s="65">
        <f>IF(km4_splits_ranks[[#This Row],[42 km]]="DNF","DNF",RANK(km4_splits_ranks[[#This Row],[42 km]],km4_splits_ranks[42 km],1))</f>
        <v>91</v>
      </c>
    </row>
    <row r="97" spans="2:53" x14ac:dyDescent="0.2">
      <c r="B97" s="5">
        <v>92</v>
      </c>
      <c r="C97" s="1">
        <v>117</v>
      </c>
      <c r="D97" s="1" t="s">
        <v>163</v>
      </c>
      <c r="E97" s="3">
        <v>1937</v>
      </c>
      <c r="F97" s="3" t="s">
        <v>164</v>
      </c>
      <c r="G97" s="3">
        <v>1</v>
      </c>
      <c r="H97" s="1" t="s">
        <v>165</v>
      </c>
      <c r="I97" s="7">
        <v>0.18478888888888889</v>
      </c>
      <c r="J97" s="38">
        <f>SUM(laps_times[[#This Row],[1]:[6]])</f>
        <v>1.6612152777777778E-2</v>
      </c>
      <c r="K97" s="39">
        <f>SUM(laps_times[[#This Row],[7]:[12]])</f>
        <v>1.5988425925925927E-2</v>
      </c>
      <c r="L97" s="39">
        <f>SUM(laps_times[[#This Row],[13]:[18]])</f>
        <v>1.6303472222222223E-2</v>
      </c>
      <c r="M97" s="39">
        <f>SUM(laps_times[[#This Row],[19]:[24]])</f>
        <v>1.6643749999999999E-2</v>
      </c>
      <c r="N97" s="39">
        <f>SUM(laps_times[[#This Row],[25]:[30]])</f>
        <v>1.7011111111111112E-2</v>
      </c>
      <c r="O97" s="39">
        <f>SUM(laps_times[[#This Row],[31]:[36]])</f>
        <v>1.7486921296296296E-2</v>
      </c>
      <c r="P97" s="39">
        <f>SUM(laps_times[[#This Row],[37]:[42]])</f>
        <v>1.8157754629629631E-2</v>
      </c>
      <c r="Q97" s="39">
        <f>SUM(laps_times[[#This Row],[43]:[48]])</f>
        <v>1.8970486111111108E-2</v>
      </c>
      <c r="R97" s="39">
        <f>SUM(laps_times[[#This Row],[49]:[54]])</f>
        <v>1.8956250000000001E-2</v>
      </c>
      <c r="S97" s="39">
        <f>SUM(laps_times[[#This Row],[55]:[60]])</f>
        <v>1.9240162037037038E-2</v>
      </c>
      <c r="T97" s="40">
        <f>SUM(laps_times[[#This Row],[61]:[63]])</f>
        <v>9.4189814814814813E-3</v>
      </c>
      <c r="U97" s="58">
        <f>IF(km4_splits_ranks[[#This Row],[0 - 4 ]]="DNF","DNF",RANK(km4_splits_ranks[[#This Row],[0 - 4 ]],km4_splits_ranks[0 - 4 ],1))</f>
        <v>99</v>
      </c>
      <c r="V97" s="59">
        <f>IF(km4_splits_ranks[[#This Row],[4 - 8 ]]="DNF","DNF",RANK(km4_splits_ranks[[#This Row],[4 - 8 ]],km4_splits_ranks[4 - 8 ],1))</f>
        <v>96</v>
      </c>
      <c r="W97" s="59">
        <f>IF(km4_splits_ranks[[#This Row],[8 - 12 ]]="DNF","DNF",RANK(km4_splits_ranks[[#This Row],[8 - 12 ]],km4_splits_ranks[8 - 12 ],1))</f>
        <v>97</v>
      </c>
      <c r="X97" s="59">
        <f>IF(km4_splits_ranks[[#This Row],[12 - 16 ]]="DNF","DNF",RANK(km4_splits_ranks[[#This Row],[12 - 16 ]],km4_splits_ranks[12 - 16 ],1))</f>
        <v>97</v>
      </c>
      <c r="Y97" s="59">
        <f>IF(km4_splits_ranks[[#This Row],[16 -20 ]]="DNF","DNF",RANK(km4_splits_ranks[[#This Row],[16 -20 ]],km4_splits_ranks[16 -20 ],1))</f>
        <v>95</v>
      </c>
      <c r="Z97" s="59">
        <f>IF(km4_splits_ranks[[#This Row],[20 - 24 ]]="DNF","DNF",RANK(km4_splits_ranks[[#This Row],[20 - 24 ]],km4_splits_ranks[20 - 24 ],1))</f>
        <v>94</v>
      </c>
      <c r="AA97" s="59">
        <f>IF(km4_splits_ranks[[#This Row],[24 - 28 ]]="DNF","DNF",RANK(km4_splits_ranks[[#This Row],[24 - 28 ]],km4_splits_ranks[24 - 28 ],1))</f>
        <v>87</v>
      </c>
      <c r="AB97" s="59">
        <f>IF(km4_splits_ranks[[#This Row],[28 - 32 ]]="DNF","DNF",RANK(km4_splits_ranks[[#This Row],[28 - 32 ]],km4_splits_ranks[28 - 32 ],1))</f>
        <v>89</v>
      </c>
      <c r="AC97" s="59">
        <f>IF(km4_splits_ranks[[#This Row],[32 - 36 ]]="DNF","DNF",RANK(km4_splits_ranks[[#This Row],[32 - 36 ]],km4_splits_ranks[32 - 36 ],1))</f>
        <v>85</v>
      </c>
      <c r="AD97" s="59">
        <f>IF(km4_splits_ranks[[#This Row],[36 - 40 ]]="DNF","DNF",RANK(km4_splits_ranks[[#This Row],[36 - 40 ]],km4_splits_ranks[36 - 40 ],1))</f>
        <v>86</v>
      </c>
      <c r="AE97" s="60">
        <f>IF(km4_splits_ranks[[#This Row],[40 - 42 ]]="DNF","DNF",RANK(km4_splits_ranks[[#This Row],[40 - 42 ]],km4_splits_ranks[40 - 42 ],1))</f>
        <v>87</v>
      </c>
      <c r="AF97" s="28">
        <f>km4_splits_ranks[[#This Row],[0 - 4 ]]</f>
        <v>1.6612152777777778E-2</v>
      </c>
      <c r="AG97" s="24">
        <f>IF(km4_splits_ranks[[#This Row],[4 - 8 ]]="DNF","DNF",km4_splits_ranks[[#This Row],[4 km]]+km4_splits_ranks[[#This Row],[4 - 8 ]])</f>
        <v>3.2600578703703705E-2</v>
      </c>
      <c r="AH97" s="24">
        <f>IF(km4_splits_ranks[[#This Row],[8 - 12 ]]="DNF","DNF",km4_splits_ranks[[#This Row],[8 km]]+km4_splits_ranks[[#This Row],[8 - 12 ]])</f>
        <v>4.8904050925925924E-2</v>
      </c>
      <c r="AI97" s="24">
        <f>IF(km4_splits_ranks[[#This Row],[12 - 16 ]]="DNF","DNF",km4_splits_ranks[[#This Row],[12 km]]+km4_splits_ranks[[#This Row],[12 - 16 ]])</f>
        <v>6.5547800925925923E-2</v>
      </c>
      <c r="AJ97" s="24">
        <f>IF(km4_splits_ranks[[#This Row],[16 -20 ]]="DNF","DNF",km4_splits_ranks[[#This Row],[16 km]]+km4_splits_ranks[[#This Row],[16 -20 ]])</f>
        <v>8.2558912037037038E-2</v>
      </c>
      <c r="AK97" s="24">
        <f>IF(km4_splits_ranks[[#This Row],[20 - 24 ]]="DNF","DNF",km4_splits_ranks[[#This Row],[20 km]]+km4_splits_ranks[[#This Row],[20 - 24 ]])</f>
        <v>0.10004583333333333</v>
      </c>
      <c r="AL97" s="24">
        <f>IF(km4_splits_ranks[[#This Row],[24 - 28 ]]="DNF","DNF",km4_splits_ranks[[#This Row],[24 km]]+km4_splits_ranks[[#This Row],[24 - 28 ]])</f>
        <v>0.11820358796296296</v>
      </c>
      <c r="AM97" s="24">
        <f>IF(km4_splits_ranks[[#This Row],[28 - 32 ]]="DNF","DNF",km4_splits_ranks[[#This Row],[28 km]]+km4_splits_ranks[[#This Row],[28 - 32 ]])</f>
        <v>0.13717407407407406</v>
      </c>
      <c r="AN97" s="24">
        <f>IF(km4_splits_ranks[[#This Row],[32 - 36 ]]="DNF","DNF",km4_splits_ranks[[#This Row],[32 km]]+km4_splits_ranks[[#This Row],[32 - 36 ]])</f>
        <v>0.15613032407407407</v>
      </c>
      <c r="AO97" s="24">
        <f>IF(km4_splits_ranks[[#This Row],[36 - 40 ]]="DNF","DNF",km4_splits_ranks[[#This Row],[36 km]]+km4_splits_ranks[[#This Row],[36 - 40 ]])</f>
        <v>0.17537048611111111</v>
      </c>
      <c r="AP97" s="29">
        <f>IF(km4_splits_ranks[[#This Row],[40 - 42 ]]="DNF","DNF",km4_splits_ranks[[#This Row],[40 km]]+km4_splits_ranks[[#This Row],[40 - 42 ]])</f>
        <v>0.1847894675925926</v>
      </c>
      <c r="AQ97" s="64">
        <f>IF(km4_splits_ranks[[#This Row],[4 km]]="DNF","DNF",RANK(km4_splits_ranks[[#This Row],[4 km]],km4_splits_ranks[4 km],1))</f>
        <v>99</v>
      </c>
      <c r="AR97" s="65">
        <f>IF(km4_splits_ranks[[#This Row],[8 km]]="DNF","DNF",RANK(km4_splits_ranks[[#This Row],[8 km]],km4_splits_ranks[8 km],1))</f>
        <v>98</v>
      </c>
      <c r="AS97" s="65">
        <f>IF(km4_splits_ranks[[#This Row],[12 km]]="DNF","DNF",RANK(km4_splits_ranks[[#This Row],[12 km]],km4_splits_ranks[12 km],1))</f>
        <v>97</v>
      </c>
      <c r="AT97" s="65">
        <f>IF(km4_splits_ranks[[#This Row],[16 km]]="DNF","DNF",RANK(km4_splits_ranks[[#This Row],[16 km]],km4_splits_ranks[16 km],1))</f>
        <v>98</v>
      </c>
      <c r="AU97" s="65">
        <f>IF(km4_splits_ranks[[#This Row],[20 km]]="DNF","DNF",RANK(km4_splits_ranks[[#This Row],[20 km]],km4_splits_ranks[20 km],1))</f>
        <v>96</v>
      </c>
      <c r="AV97" s="65">
        <f>IF(km4_splits_ranks[[#This Row],[24 km]]="DNF","DNF",RANK(km4_splits_ranks[[#This Row],[24 km]],km4_splits_ranks[24 km],1))</f>
        <v>96</v>
      </c>
      <c r="AW97" s="65">
        <f>IF(km4_splits_ranks[[#This Row],[28 km]]="DNF","DNF",RANK(km4_splits_ranks[[#This Row],[28 km]],km4_splits_ranks[28 km],1))</f>
        <v>95</v>
      </c>
      <c r="AX97" s="65">
        <f>IF(km4_splits_ranks[[#This Row],[32 km]]="DNF","DNF",RANK(km4_splits_ranks[[#This Row],[32 km]],km4_splits_ranks[32 km],1))</f>
        <v>95</v>
      </c>
      <c r="AY97" s="65">
        <f>IF(km4_splits_ranks[[#This Row],[36 km]]="DNF","DNF",RANK(km4_splits_ranks[[#This Row],[36 km]],km4_splits_ranks[36 km],1))</f>
        <v>93</v>
      </c>
      <c r="AZ97" s="65">
        <f>IF(km4_splits_ranks[[#This Row],[40 km]]="DNF","DNF",RANK(km4_splits_ranks[[#This Row],[40 km]],km4_splits_ranks[40 km],1))</f>
        <v>92</v>
      </c>
      <c r="BA97" s="65">
        <f>IF(km4_splits_ranks[[#This Row],[42 km]]="DNF","DNF",RANK(km4_splits_ranks[[#This Row],[42 km]],km4_splits_ranks[42 km],1))</f>
        <v>92</v>
      </c>
    </row>
    <row r="98" spans="2:53" x14ac:dyDescent="0.2">
      <c r="B98" s="5">
        <v>93</v>
      </c>
      <c r="C98" s="1">
        <v>84</v>
      </c>
      <c r="D98" s="1" t="s">
        <v>166</v>
      </c>
      <c r="E98" s="3">
        <v>1954</v>
      </c>
      <c r="F98" s="3" t="s">
        <v>64</v>
      </c>
      <c r="G98" s="3">
        <v>11</v>
      </c>
      <c r="H98" s="1" t="s">
        <v>167</v>
      </c>
      <c r="I98" s="7">
        <v>0.18493611111111111</v>
      </c>
      <c r="J98" s="38">
        <f>SUM(laps_times[[#This Row],[1]:[6]])</f>
        <v>1.6372453703703702E-2</v>
      </c>
      <c r="K98" s="39">
        <f>SUM(laps_times[[#This Row],[7]:[12]])</f>
        <v>1.6608564814814816E-2</v>
      </c>
      <c r="L98" s="39">
        <f>SUM(laps_times[[#This Row],[13]:[18]])</f>
        <v>1.687650462962963E-2</v>
      </c>
      <c r="M98" s="39">
        <f>SUM(laps_times[[#This Row],[19]:[24]])</f>
        <v>1.6884027777777776E-2</v>
      </c>
      <c r="N98" s="39">
        <f>SUM(laps_times[[#This Row],[25]:[30]])</f>
        <v>1.7168055555555554E-2</v>
      </c>
      <c r="O98" s="39">
        <f>SUM(laps_times[[#This Row],[31]:[36]])</f>
        <v>1.7340624999999998E-2</v>
      </c>
      <c r="P98" s="39">
        <f>SUM(laps_times[[#This Row],[37]:[42]])</f>
        <v>1.8448263888888889E-2</v>
      </c>
      <c r="Q98" s="39">
        <f>SUM(laps_times[[#This Row],[43]:[48]])</f>
        <v>1.887476851851852E-2</v>
      </c>
      <c r="R98" s="39">
        <f>SUM(laps_times[[#This Row],[49]:[54]])</f>
        <v>1.9223726851851853E-2</v>
      </c>
      <c r="S98" s="39">
        <f>SUM(laps_times[[#This Row],[55]:[60]])</f>
        <v>1.8145833333333333E-2</v>
      </c>
      <c r="T98" s="40">
        <f>SUM(laps_times[[#This Row],[61]:[63]])</f>
        <v>8.99375E-3</v>
      </c>
      <c r="U98" s="58">
        <f>IF(km4_splits_ranks[[#This Row],[0 - 4 ]]="DNF","DNF",RANK(km4_splits_ranks[[#This Row],[0 - 4 ]],km4_splits_ranks[0 - 4 ],1))</f>
        <v>98</v>
      </c>
      <c r="V98" s="59">
        <f>IF(km4_splits_ranks[[#This Row],[4 - 8 ]]="DNF","DNF",RANK(km4_splits_ranks[[#This Row],[4 - 8 ]],km4_splits_ranks[4 - 8 ],1))</f>
        <v>103</v>
      </c>
      <c r="W98" s="59">
        <f>IF(km4_splits_ranks[[#This Row],[8 - 12 ]]="DNF","DNF",RANK(km4_splits_ranks[[#This Row],[8 - 12 ]],km4_splits_ranks[8 - 12 ],1))</f>
        <v>103</v>
      </c>
      <c r="X98" s="59">
        <f>IF(km4_splits_ranks[[#This Row],[12 - 16 ]]="DNF","DNF",RANK(km4_splits_ranks[[#This Row],[12 - 16 ]],km4_splits_ranks[12 - 16 ],1))</f>
        <v>99</v>
      </c>
      <c r="Y98" s="59">
        <f>IF(km4_splits_ranks[[#This Row],[16 -20 ]]="DNF","DNF",RANK(km4_splits_ranks[[#This Row],[16 -20 ]],km4_splits_ranks[16 -20 ],1))</f>
        <v>97</v>
      </c>
      <c r="Z98" s="59">
        <f>IF(km4_splits_ranks[[#This Row],[20 - 24 ]]="DNF","DNF",RANK(km4_splits_ranks[[#This Row],[20 - 24 ]],km4_splits_ranks[20 - 24 ],1))</f>
        <v>90</v>
      </c>
      <c r="AA98" s="59">
        <f>IF(km4_splits_ranks[[#This Row],[24 - 28 ]]="DNF","DNF",RANK(km4_splits_ranks[[#This Row],[24 - 28 ]],km4_splits_ranks[24 - 28 ],1))</f>
        <v>90</v>
      </c>
      <c r="AB98" s="59">
        <f>IF(km4_splits_ranks[[#This Row],[28 - 32 ]]="DNF","DNF",RANK(km4_splits_ranks[[#This Row],[28 - 32 ]],km4_splits_ranks[28 - 32 ],1))</f>
        <v>88</v>
      </c>
      <c r="AC98" s="59">
        <f>IF(km4_splits_ranks[[#This Row],[32 - 36 ]]="DNF","DNF",RANK(km4_splits_ranks[[#This Row],[32 - 36 ]],km4_splits_ranks[32 - 36 ],1))</f>
        <v>86</v>
      </c>
      <c r="AD98" s="59">
        <f>IF(km4_splits_ranks[[#This Row],[36 - 40 ]]="DNF","DNF",RANK(km4_splits_ranks[[#This Row],[36 - 40 ]],km4_splits_ranks[36 - 40 ],1))</f>
        <v>79</v>
      </c>
      <c r="AE98" s="60">
        <f>IF(km4_splits_ranks[[#This Row],[40 - 42 ]]="DNF","DNF",RANK(km4_splits_ranks[[#This Row],[40 - 42 ]],km4_splits_ranks[40 - 42 ],1))</f>
        <v>78</v>
      </c>
      <c r="AF98" s="28">
        <f>km4_splits_ranks[[#This Row],[0 - 4 ]]</f>
        <v>1.6372453703703702E-2</v>
      </c>
      <c r="AG98" s="24">
        <f>IF(km4_splits_ranks[[#This Row],[4 - 8 ]]="DNF","DNF",km4_splits_ranks[[#This Row],[4 km]]+km4_splits_ranks[[#This Row],[4 - 8 ]])</f>
        <v>3.2981018518518521E-2</v>
      </c>
      <c r="AH98" s="24">
        <f>IF(km4_splits_ranks[[#This Row],[8 - 12 ]]="DNF","DNF",km4_splits_ranks[[#This Row],[8 km]]+km4_splits_ranks[[#This Row],[8 - 12 ]])</f>
        <v>4.9857523148148147E-2</v>
      </c>
      <c r="AI98" s="24">
        <f>IF(km4_splits_ranks[[#This Row],[12 - 16 ]]="DNF","DNF",km4_splits_ranks[[#This Row],[12 km]]+km4_splits_ranks[[#This Row],[12 - 16 ]])</f>
        <v>6.674155092592593E-2</v>
      </c>
      <c r="AJ98" s="24">
        <f>IF(km4_splits_ranks[[#This Row],[16 -20 ]]="DNF","DNF",km4_splits_ranks[[#This Row],[16 km]]+km4_splits_ranks[[#This Row],[16 -20 ]])</f>
        <v>8.3909606481481491E-2</v>
      </c>
      <c r="AK98" s="24">
        <f>IF(km4_splits_ranks[[#This Row],[20 - 24 ]]="DNF","DNF",km4_splits_ranks[[#This Row],[20 km]]+km4_splits_ranks[[#This Row],[20 - 24 ]])</f>
        <v>0.10125023148148149</v>
      </c>
      <c r="AL98" s="24">
        <f>IF(km4_splits_ranks[[#This Row],[24 - 28 ]]="DNF","DNF",km4_splits_ranks[[#This Row],[24 km]]+km4_splits_ranks[[#This Row],[24 - 28 ]])</f>
        <v>0.11969849537037038</v>
      </c>
      <c r="AM98" s="24">
        <f>IF(km4_splits_ranks[[#This Row],[28 - 32 ]]="DNF","DNF",km4_splits_ranks[[#This Row],[28 km]]+km4_splits_ranks[[#This Row],[28 - 32 ]])</f>
        <v>0.13857326388888891</v>
      </c>
      <c r="AN98" s="24">
        <f>IF(km4_splits_ranks[[#This Row],[32 - 36 ]]="DNF","DNF",km4_splits_ranks[[#This Row],[32 km]]+km4_splits_ranks[[#This Row],[32 - 36 ]])</f>
        <v>0.15779699074074077</v>
      </c>
      <c r="AO98" s="24">
        <f>IF(km4_splits_ranks[[#This Row],[36 - 40 ]]="DNF","DNF",km4_splits_ranks[[#This Row],[36 km]]+km4_splits_ranks[[#This Row],[36 - 40 ]])</f>
        <v>0.17594282407407411</v>
      </c>
      <c r="AP98" s="29">
        <f>IF(km4_splits_ranks[[#This Row],[40 - 42 ]]="DNF","DNF",km4_splits_ranks[[#This Row],[40 km]]+km4_splits_ranks[[#This Row],[40 - 42 ]])</f>
        <v>0.1849365740740741</v>
      </c>
      <c r="AQ98" s="64">
        <f>IF(km4_splits_ranks[[#This Row],[4 km]]="DNF","DNF",RANK(km4_splits_ranks[[#This Row],[4 km]],km4_splits_ranks[4 km],1))</f>
        <v>98</v>
      </c>
      <c r="AR98" s="65">
        <f>IF(km4_splits_ranks[[#This Row],[8 km]]="DNF","DNF",RANK(km4_splits_ranks[[#This Row],[8 km]],km4_splits_ranks[8 km],1))</f>
        <v>100</v>
      </c>
      <c r="AS98" s="65">
        <f>IF(km4_splits_ranks[[#This Row],[12 km]]="DNF","DNF",RANK(km4_splits_ranks[[#This Row],[12 km]],km4_splits_ranks[12 km],1))</f>
        <v>102</v>
      </c>
      <c r="AT98" s="65">
        <f>IF(km4_splits_ranks[[#This Row],[16 km]]="DNF","DNF",RANK(km4_splits_ranks[[#This Row],[16 km]],km4_splits_ranks[16 km],1))</f>
        <v>101</v>
      </c>
      <c r="AU98" s="65">
        <f>IF(km4_splits_ranks[[#This Row],[20 km]]="DNF","DNF",RANK(km4_splits_ranks[[#This Row],[20 km]],km4_splits_ranks[20 km],1))</f>
        <v>98</v>
      </c>
      <c r="AV98" s="65">
        <f>IF(km4_splits_ranks[[#This Row],[24 km]]="DNF","DNF",RANK(km4_splits_ranks[[#This Row],[24 km]],km4_splits_ranks[24 km],1))</f>
        <v>97</v>
      </c>
      <c r="AW98" s="65">
        <f>IF(km4_splits_ranks[[#This Row],[28 km]]="DNF","DNF",RANK(km4_splits_ranks[[#This Row],[28 km]],km4_splits_ranks[28 km],1))</f>
        <v>96</v>
      </c>
      <c r="AX98" s="65">
        <f>IF(km4_splits_ranks[[#This Row],[32 km]]="DNF","DNF",RANK(km4_splits_ranks[[#This Row],[32 km]],km4_splits_ranks[32 km],1))</f>
        <v>96</v>
      </c>
      <c r="AY98" s="65">
        <f>IF(km4_splits_ranks[[#This Row],[36 km]]="DNF","DNF",RANK(km4_splits_ranks[[#This Row],[36 km]],km4_splits_ranks[36 km],1))</f>
        <v>96</v>
      </c>
      <c r="AZ98" s="65">
        <f>IF(km4_splits_ranks[[#This Row],[40 km]]="DNF","DNF",RANK(km4_splits_ranks[[#This Row],[40 km]],km4_splits_ranks[40 km],1))</f>
        <v>94</v>
      </c>
      <c r="BA98" s="65">
        <f>IF(km4_splits_ranks[[#This Row],[42 km]]="DNF","DNF",RANK(km4_splits_ranks[[#This Row],[42 km]],km4_splits_ranks[42 km],1))</f>
        <v>93</v>
      </c>
    </row>
    <row r="99" spans="2:53" x14ac:dyDescent="0.2">
      <c r="B99" s="5">
        <v>94</v>
      </c>
      <c r="C99" s="1">
        <v>89</v>
      </c>
      <c r="D99" s="1" t="s">
        <v>168</v>
      </c>
      <c r="E99" s="3">
        <v>1970</v>
      </c>
      <c r="F99" s="3" t="s">
        <v>1</v>
      </c>
      <c r="G99" s="3">
        <v>33</v>
      </c>
      <c r="H99" s="1" t="s">
        <v>169</v>
      </c>
      <c r="I99" s="7">
        <v>0.18666562499999997</v>
      </c>
      <c r="J99" s="38">
        <f>SUM(laps_times[[#This Row],[1]:[6]])</f>
        <v>1.5830092592592594E-2</v>
      </c>
      <c r="K99" s="39">
        <f>SUM(laps_times[[#This Row],[7]:[12]])</f>
        <v>1.5453240740740741E-2</v>
      </c>
      <c r="L99" s="39">
        <f>SUM(laps_times[[#This Row],[13]:[18]])</f>
        <v>1.5821759259259261E-2</v>
      </c>
      <c r="M99" s="39">
        <f>SUM(laps_times[[#This Row],[19]:[24]])</f>
        <v>1.6484953703703703E-2</v>
      </c>
      <c r="N99" s="39">
        <f>SUM(laps_times[[#This Row],[25]:[30]])</f>
        <v>1.6596643518518521E-2</v>
      </c>
      <c r="O99" s="39">
        <f>SUM(laps_times[[#This Row],[31]:[36]])</f>
        <v>1.8487037037037038E-2</v>
      </c>
      <c r="P99" s="39">
        <f>SUM(laps_times[[#This Row],[37]:[42]])</f>
        <v>1.8537499999999998E-2</v>
      </c>
      <c r="Q99" s="39">
        <f>SUM(laps_times[[#This Row],[43]:[48]])</f>
        <v>1.963310185185185E-2</v>
      </c>
      <c r="R99" s="39">
        <f>SUM(laps_times[[#This Row],[49]:[54]])</f>
        <v>1.9993981481481481E-2</v>
      </c>
      <c r="S99" s="39">
        <f>SUM(laps_times[[#This Row],[55]:[60]])</f>
        <v>1.9884837962962965E-2</v>
      </c>
      <c r="T99" s="40">
        <f>SUM(laps_times[[#This Row],[61]:[63]])</f>
        <v>9.9428240740740744E-3</v>
      </c>
      <c r="U99" s="58">
        <f>IF(km4_splits_ranks[[#This Row],[0 - 4 ]]="DNF","DNF",RANK(km4_splits_ranks[[#This Row],[0 - 4 ]],km4_splits_ranks[0 - 4 ],1))</f>
        <v>96</v>
      </c>
      <c r="V99" s="59">
        <f>IF(km4_splits_ranks[[#This Row],[4 - 8 ]]="DNF","DNF",RANK(km4_splits_ranks[[#This Row],[4 - 8 ]],km4_splits_ranks[4 - 8 ],1))</f>
        <v>93</v>
      </c>
      <c r="W99" s="59">
        <f>IF(km4_splits_ranks[[#This Row],[8 - 12 ]]="DNF","DNF",RANK(km4_splits_ranks[[#This Row],[8 - 12 ]],km4_splits_ranks[8 - 12 ],1))</f>
        <v>94</v>
      </c>
      <c r="X99" s="59">
        <f>IF(km4_splits_ranks[[#This Row],[12 - 16 ]]="DNF","DNF",RANK(km4_splits_ranks[[#This Row],[12 - 16 ]],km4_splits_ranks[12 - 16 ],1))</f>
        <v>95</v>
      </c>
      <c r="Y99" s="59">
        <f>IF(km4_splits_ranks[[#This Row],[16 -20 ]]="DNF","DNF",RANK(km4_splits_ranks[[#This Row],[16 -20 ]],km4_splits_ranks[16 -20 ],1))</f>
        <v>92</v>
      </c>
      <c r="Z99" s="59">
        <f>IF(km4_splits_ranks[[#This Row],[20 - 24 ]]="DNF","DNF",RANK(km4_splits_ranks[[#This Row],[20 - 24 ]],km4_splits_ranks[20 - 24 ],1))</f>
        <v>98</v>
      </c>
      <c r="AA99" s="59">
        <f>IF(km4_splits_ranks[[#This Row],[24 - 28 ]]="DNF","DNF",RANK(km4_splits_ranks[[#This Row],[24 - 28 ]],km4_splits_ranks[24 - 28 ],1))</f>
        <v>92</v>
      </c>
      <c r="AB99" s="59">
        <f>IF(km4_splits_ranks[[#This Row],[28 - 32 ]]="DNF","DNF",RANK(km4_splits_ranks[[#This Row],[28 - 32 ]],km4_splits_ranks[28 - 32 ],1))</f>
        <v>92</v>
      </c>
      <c r="AC99" s="59">
        <f>IF(km4_splits_ranks[[#This Row],[32 - 36 ]]="DNF","DNF",RANK(km4_splits_ranks[[#This Row],[32 - 36 ]],km4_splits_ranks[32 - 36 ],1))</f>
        <v>91</v>
      </c>
      <c r="AD99" s="59">
        <f>IF(km4_splits_ranks[[#This Row],[36 - 40 ]]="DNF","DNF",RANK(km4_splits_ranks[[#This Row],[36 - 40 ]],km4_splits_ranks[36 - 40 ],1))</f>
        <v>90</v>
      </c>
      <c r="AE99" s="60">
        <f>IF(km4_splits_ranks[[#This Row],[40 - 42 ]]="DNF","DNF",RANK(km4_splits_ranks[[#This Row],[40 - 42 ]],km4_splits_ranks[40 - 42 ],1))</f>
        <v>92</v>
      </c>
      <c r="AF99" s="28">
        <f>km4_splits_ranks[[#This Row],[0 - 4 ]]</f>
        <v>1.5830092592592594E-2</v>
      </c>
      <c r="AG99" s="24">
        <f>IF(km4_splits_ranks[[#This Row],[4 - 8 ]]="DNF","DNF",km4_splits_ranks[[#This Row],[4 km]]+km4_splits_ranks[[#This Row],[4 - 8 ]])</f>
        <v>3.1283333333333337E-2</v>
      </c>
      <c r="AH99" s="24">
        <f>IF(km4_splits_ranks[[#This Row],[8 - 12 ]]="DNF","DNF",km4_splits_ranks[[#This Row],[8 km]]+km4_splits_ranks[[#This Row],[8 - 12 ]])</f>
        <v>4.7105092592592601E-2</v>
      </c>
      <c r="AI99" s="24">
        <f>IF(km4_splits_ranks[[#This Row],[12 - 16 ]]="DNF","DNF",km4_splits_ranks[[#This Row],[12 km]]+km4_splits_ranks[[#This Row],[12 - 16 ]])</f>
        <v>6.3590046296296304E-2</v>
      </c>
      <c r="AJ99" s="24">
        <f>IF(km4_splits_ranks[[#This Row],[16 -20 ]]="DNF","DNF",km4_splits_ranks[[#This Row],[16 km]]+km4_splits_ranks[[#This Row],[16 -20 ]])</f>
        <v>8.0186689814814832E-2</v>
      </c>
      <c r="AK99" s="24">
        <f>IF(km4_splits_ranks[[#This Row],[20 - 24 ]]="DNF","DNF",km4_splits_ranks[[#This Row],[20 km]]+km4_splits_ranks[[#This Row],[20 - 24 ]])</f>
        <v>9.867372685185187E-2</v>
      </c>
      <c r="AL99" s="24">
        <f>IF(km4_splits_ranks[[#This Row],[24 - 28 ]]="DNF","DNF",km4_splits_ranks[[#This Row],[24 km]]+km4_splits_ranks[[#This Row],[24 - 28 ]])</f>
        <v>0.11721122685185187</v>
      </c>
      <c r="AM99" s="24">
        <f>IF(km4_splits_ranks[[#This Row],[28 - 32 ]]="DNF","DNF",km4_splits_ranks[[#This Row],[28 km]]+km4_splits_ranks[[#This Row],[28 - 32 ]])</f>
        <v>0.13684432870370372</v>
      </c>
      <c r="AN99" s="24">
        <f>IF(km4_splits_ranks[[#This Row],[32 - 36 ]]="DNF","DNF",km4_splits_ranks[[#This Row],[32 km]]+km4_splits_ranks[[#This Row],[32 - 36 ]])</f>
        <v>0.15683831018518521</v>
      </c>
      <c r="AO99" s="24">
        <f>IF(km4_splits_ranks[[#This Row],[36 - 40 ]]="DNF","DNF",km4_splits_ranks[[#This Row],[36 km]]+km4_splits_ranks[[#This Row],[36 - 40 ]])</f>
        <v>0.17672314814814818</v>
      </c>
      <c r="AP99" s="29">
        <f>IF(km4_splits_ranks[[#This Row],[40 - 42 ]]="DNF","DNF",km4_splits_ranks[[#This Row],[40 km]]+km4_splits_ranks[[#This Row],[40 - 42 ]])</f>
        <v>0.18666597222222225</v>
      </c>
      <c r="AQ99" s="64">
        <f>IF(km4_splits_ranks[[#This Row],[4 km]]="DNF","DNF",RANK(km4_splits_ranks[[#This Row],[4 km]],km4_splits_ranks[4 km],1))</f>
        <v>96</v>
      </c>
      <c r="AR99" s="65">
        <f>IF(km4_splits_ranks[[#This Row],[8 km]]="DNF","DNF",RANK(km4_splits_ranks[[#This Row],[8 km]],km4_splits_ranks[8 km],1))</f>
        <v>94</v>
      </c>
      <c r="AS99" s="65">
        <f>IF(km4_splits_ranks[[#This Row],[12 km]]="DNF","DNF",RANK(km4_splits_ranks[[#This Row],[12 km]],km4_splits_ranks[12 km],1))</f>
        <v>93</v>
      </c>
      <c r="AT99" s="65">
        <f>IF(km4_splits_ranks[[#This Row],[16 km]]="DNF","DNF",RANK(km4_splits_ranks[[#This Row],[16 km]],km4_splits_ranks[16 km],1))</f>
        <v>93</v>
      </c>
      <c r="AU99" s="65">
        <f>IF(km4_splits_ranks[[#This Row],[20 km]]="DNF","DNF",RANK(km4_splits_ranks[[#This Row],[20 km]],km4_splits_ranks[20 km],1))</f>
        <v>92</v>
      </c>
      <c r="AV99" s="65">
        <f>IF(km4_splits_ranks[[#This Row],[24 km]]="DNF","DNF",RANK(km4_splits_ranks[[#This Row],[24 km]],km4_splits_ranks[24 km],1))</f>
        <v>93</v>
      </c>
      <c r="AW99" s="65">
        <f>IF(km4_splits_ranks[[#This Row],[28 km]]="DNF","DNF",RANK(km4_splits_ranks[[#This Row],[28 km]],km4_splits_ranks[28 km],1))</f>
        <v>93</v>
      </c>
      <c r="AX99" s="65">
        <f>IF(km4_splits_ranks[[#This Row],[32 km]]="DNF","DNF",RANK(km4_splits_ranks[[#This Row],[32 km]],km4_splits_ranks[32 km],1))</f>
        <v>93</v>
      </c>
      <c r="AY99" s="65">
        <f>IF(km4_splits_ranks[[#This Row],[36 km]]="DNF","DNF",RANK(km4_splits_ranks[[#This Row],[36 km]],km4_splits_ranks[36 km],1))</f>
        <v>95</v>
      </c>
      <c r="AZ99" s="65">
        <f>IF(km4_splits_ranks[[#This Row],[40 km]]="DNF","DNF",RANK(km4_splits_ranks[[#This Row],[40 km]],km4_splits_ranks[40 km],1))</f>
        <v>95</v>
      </c>
      <c r="BA99" s="65">
        <f>IF(km4_splits_ranks[[#This Row],[42 km]]="DNF","DNF",RANK(km4_splits_ranks[[#This Row],[42 km]],km4_splits_ranks[42 km],1))</f>
        <v>94</v>
      </c>
    </row>
    <row r="100" spans="2:53" x14ac:dyDescent="0.2">
      <c r="B100" s="5">
        <v>95</v>
      </c>
      <c r="C100" s="1">
        <v>131</v>
      </c>
      <c r="D100" s="1" t="s">
        <v>170</v>
      </c>
      <c r="E100" s="3">
        <v>1987</v>
      </c>
      <c r="F100" s="3" t="s">
        <v>8</v>
      </c>
      <c r="G100" s="3">
        <v>25</v>
      </c>
      <c r="H100" s="1" t="s">
        <v>171</v>
      </c>
      <c r="I100" s="7">
        <v>0.19157893518518518</v>
      </c>
      <c r="J100" s="38">
        <f>SUM(laps_times[[#This Row],[1]:[6]])</f>
        <v>1.3955555555555556E-2</v>
      </c>
      <c r="K100" s="39">
        <f>SUM(laps_times[[#This Row],[7]:[12]])</f>
        <v>1.3865393518518518E-2</v>
      </c>
      <c r="L100" s="39">
        <f>SUM(laps_times[[#This Row],[13]:[18]])</f>
        <v>1.4263888888888888E-2</v>
      </c>
      <c r="M100" s="39">
        <f>SUM(laps_times[[#This Row],[19]:[24]])</f>
        <v>1.5473842592592591E-2</v>
      </c>
      <c r="N100" s="39">
        <f>SUM(laps_times[[#This Row],[25]:[30]])</f>
        <v>1.6514583333333333E-2</v>
      </c>
      <c r="O100" s="39">
        <f>SUM(laps_times[[#This Row],[31]:[36]])</f>
        <v>1.7731018518518517E-2</v>
      </c>
      <c r="P100" s="39">
        <f>SUM(laps_times[[#This Row],[37]:[42]])</f>
        <v>2.0289699074074075E-2</v>
      </c>
      <c r="Q100" s="39">
        <f>SUM(laps_times[[#This Row],[43]:[48]])</f>
        <v>2.0079629629629628E-2</v>
      </c>
      <c r="R100" s="39">
        <f>SUM(laps_times[[#This Row],[49]:[54]])</f>
        <v>2.1794212962962963E-2</v>
      </c>
      <c r="S100" s="39">
        <f>SUM(laps_times[[#This Row],[55]:[60]])</f>
        <v>2.6105671296296297E-2</v>
      </c>
      <c r="T100" s="40">
        <f>SUM(laps_times[[#This Row],[61]:[63]])</f>
        <v>1.1506018518518518E-2</v>
      </c>
      <c r="U100" s="58">
        <f>IF(km4_splits_ranks[[#This Row],[0 - 4 ]]="DNF","DNF",RANK(km4_splits_ranks[[#This Row],[0 - 4 ]],km4_splits_ranks[0 - 4 ],1))</f>
        <v>65</v>
      </c>
      <c r="V100" s="59">
        <f>IF(km4_splits_ranks[[#This Row],[4 - 8 ]]="DNF","DNF",RANK(km4_splits_ranks[[#This Row],[4 - 8 ]],km4_splits_ranks[4 - 8 ],1))</f>
        <v>74</v>
      </c>
      <c r="W100" s="59">
        <f>IF(km4_splits_ranks[[#This Row],[8 - 12 ]]="DNF","DNF",RANK(km4_splits_ranks[[#This Row],[8 - 12 ]],km4_splits_ranks[8 - 12 ],1))</f>
        <v>79</v>
      </c>
      <c r="X100" s="59">
        <f>IF(km4_splits_ranks[[#This Row],[12 - 16 ]]="DNF","DNF",RANK(km4_splits_ranks[[#This Row],[12 - 16 ]],km4_splits_ranks[12 - 16 ],1))</f>
        <v>88</v>
      </c>
      <c r="Y100" s="59">
        <f>IF(km4_splits_ranks[[#This Row],[16 -20 ]]="DNF","DNF",RANK(km4_splits_ranks[[#This Row],[16 -20 ]],km4_splits_ranks[16 -20 ],1))</f>
        <v>90</v>
      </c>
      <c r="Z100" s="59">
        <f>IF(km4_splits_ranks[[#This Row],[20 - 24 ]]="DNF","DNF",RANK(km4_splits_ranks[[#This Row],[20 - 24 ]],km4_splits_ranks[20 - 24 ],1))</f>
        <v>97</v>
      </c>
      <c r="AA100" s="59">
        <f>IF(km4_splits_ranks[[#This Row],[24 - 28 ]]="DNF","DNF",RANK(km4_splits_ranks[[#This Row],[24 - 28 ]],km4_splits_ranks[24 - 28 ],1))</f>
        <v>97</v>
      </c>
      <c r="AB100" s="59">
        <f>IF(km4_splits_ranks[[#This Row],[28 - 32 ]]="DNF","DNF",RANK(km4_splits_ranks[[#This Row],[28 - 32 ]],km4_splits_ranks[28 - 32 ],1))</f>
        <v>95</v>
      </c>
      <c r="AC100" s="59">
        <f>IF(km4_splits_ranks[[#This Row],[32 - 36 ]]="DNF","DNF",RANK(km4_splits_ranks[[#This Row],[32 - 36 ]],km4_splits_ranks[32 - 36 ],1))</f>
        <v>96</v>
      </c>
      <c r="AD100" s="59">
        <f>IF(km4_splits_ranks[[#This Row],[36 - 40 ]]="DNF","DNF",RANK(km4_splits_ranks[[#This Row],[36 - 40 ]],km4_splits_ranks[36 - 40 ],1))</f>
        <v>102</v>
      </c>
      <c r="AE100" s="60">
        <f>IF(km4_splits_ranks[[#This Row],[40 - 42 ]]="DNF","DNF",RANK(km4_splits_ranks[[#This Row],[40 - 42 ]],km4_splits_ranks[40 - 42 ],1))</f>
        <v>100</v>
      </c>
      <c r="AF100" s="28">
        <f>km4_splits_ranks[[#This Row],[0 - 4 ]]</f>
        <v>1.3955555555555556E-2</v>
      </c>
      <c r="AG100" s="24">
        <f>IF(km4_splits_ranks[[#This Row],[4 - 8 ]]="DNF","DNF",km4_splits_ranks[[#This Row],[4 km]]+km4_splits_ranks[[#This Row],[4 - 8 ]])</f>
        <v>2.7820949074074074E-2</v>
      </c>
      <c r="AH100" s="24">
        <f>IF(km4_splits_ranks[[#This Row],[8 - 12 ]]="DNF","DNF",km4_splits_ranks[[#This Row],[8 km]]+km4_splits_ranks[[#This Row],[8 - 12 ]])</f>
        <v>4.2084837962962959E-2</v>
      </c>
      <c r="AI100" s="24">
        <f>IF(km4_splits_ranks[[#This Row],[12 - 16 ]]="DNF","DNF",km4_splits_ranks[[#This Row],[12 km]]+km4_splits_ranks[[#This Row],[12 - 16 ]])</f>
        <v>5.7558680555555547E-2</v>
      </c>
      <c r="AJ100" s="24">
        <f>IF(km4_splits_ranks[[#This Row],[16 -20 ]]="DNF","DNF",km4_splits_ranks[[#This Row],[16 km]]+km4_splits_ranks[[#This Row],[16 -20 ]])</f>
        <v>7.4073263888888879E-2</v>
      </c>
      <c r="AK100" s="24">
        <f>IF(km4_splits_ranks[[#This Row],[20 - 24 ]]="DNF","DNF",km4_splits_ranks[[#This Row],[20 km]]+km4_splits_ranks[[#This Row],[20 - 24 ]])</f>
        <v>9.18042824074074E-2</v>
      </c>
      <c r="AL100" s="24">
        <f>IF(km4_splits_ranks[[#This Row],[24 - 28 ]]="DNF","DNF",km4_splits_ranks[[#This Row],[24 km]]+km4_splits_ranks[[#This Row],[24 - 28 ]])</f>
        <v>0.11209398148148148</v>
      </c>
      <c r="AM100" s="24">
        <f>IF(km4_splits_ranks[[#This Row],[28 - 32 ]]="DNF","DNF",km4_splits_ranks[[#This Row],[28 km]]+km4_splits_ranks[[#This Row],[28 - 32 ]])</f>
        <v>0.13217361111111109</v>
      </c>
      <c r="AN100" s="24">
        <f>IF(km4_splits_ranks[[#This Row],[32 - 36 ]]="DNF","DNF",km4_splits_ranks[[#This Row],[32 km]]+km4_splits_ranks[[#This Row],[32 - 36 ]])</f>
        <v>0.15396782407407406</v>
      </c>
      <c r="AO100" s="24">
        <f>IF(km4_splits_ranks[[#This Row],[36 - 40 ]]="DNF","DNF",km4_splits_ranks[[#This Row],[36 km]]+km4_splits_ranks[[#This Row],[36 - 40 ]])</f>
        <v>0.18007349537037035</v>
      </c>
      <c r="AP100" s="29">
        <f>IF(km4_splits_ranks[[#This Row],[40 - 42 ]]="DNF","DNF",km4_splits_ranks[[#This Row],[40 km]]+km4_splits_ranks[[#This Row],[40 - 42 ]])</f>
        <v>0.19157951388888886</v>
      </c>
      <c r="AQ100" s="64">
        <f>IF(km4_splits_ranks[[#This Row],[4 km]]="DNF","DNF",RANK(km4_splits_ranks[[#This Row],[4 km]],km4_splits_ranks[4 km],1))</f>
        <v>65</v>
      </c>
      <c r="AR100" s="65">
        <f>IF(km4_splits_ranks[[#This Row],[8 km]]="DNF","DNF",RANK(km4_splits_ranks[[#This Row],[8 km]],km4_splits_ranks[8 km],1))</f>
        <v>71</v>
      </c>
      <c r="AS100" s="65">
        <f>IF(km4_splits_ranks[[#This Row],[12 km]]="DNF","DNF",RANK(km4_splits_ranks[[#This Row],[12 km]],km4_splits_ranks[12 km],1))</f>
        <v>73</v>
      </c>
      <c r="AT100" s="65">
        <f>IF(km4_splits_ranks[[#This Row],[16 km]]="DNF","DNF",RANK(km4_splits_ranks[[#This Row],[16 km]],km4_splits_ranks[16 km],1))</f>
        <v>80</v>
      </c>
      <c r="AU100" s="65">
        <f>IF(km4_splits_ranks[[#This Row],[20 km]]="DNF","DNF",RANK(km4_splits_ranks[[#This Row],[20 km]],km4_splits_ranks[20 km],1))</f>
        <v>82</v>
      </c>
      <c r="AV100" s="65">
        <f>IF(km4_splits_ranks[[#This Row],[24 km]]="DNF","DNF",RANK(km4_splits_ranks[[#This Row],[24 km]],km4_splits_ranks[24 km],1))</f>
        <v>84</v>
      </c>
      <c r="AW100" s="65">
        <f>IF(km4_splits_ranks[[#This Row],[28 km]]="DNF","DNF",RANK(km4_splits_ranks[[#This Row],[28 km]],km4_splits_ranks[28 km],1))</f>
        <v>87</v>
      </c>
      <c r="AX100" s="65">
        <f>IF(km4_splits_ranks[[#This Row],[32 km]]="DNF","DNF",RANK(km4_splits_ranks[[#This Row],[32 km]],km4_splits_ranks[32 km],1))</f>
        <v>90</v>
      </c>
      <c r="AY100" s="65">
        <f>IF(km4_splits_ranks[[#This Row],[36 km]]="DNF","DNF",RANK(km4_splits_ranks[[#This Row],[36 km]],km4_splits_ranks[36 km],1))</f>
        <v>92</v>
      </c>
      <c r="AZ100" s="65">
        <f>IF(km4_splits_ranks[[#This Row],[40 km]]="DNF","DNF",RANK(km4_splits_ranks[[#This Row],[40 km]],km4_splits_ranks[40 km],1))</f>
        <v>96</v>
      </c>
      <c r="BA100" s="65">
        <f>IF(km4_splits_ranks[[#This Row],[42 km]]="DNF","DNF",RANK(km4_splits_ranks[[#This Row],[42 km]],km4_splits_ranks[42 km],1))</f>
        <v>95</v>
      </c>
    </row>
    <row r="101" spans="2:53" x14ac:dyDescent="0.2">
      <c r="B101" s="5">
        <v>96</v>
      </c>
      <c r="C101" s="1">
        <v>9</v>
      </c>
      <c r="D101" s="1" t="s">
        <v>172</v>
      </c>
      <c r="E101" s="3">
        <v>1955</v>
      </c>
      <c r="F101" s="3" t="s">
        <v>38</v>
      </c>
      <c r="G101" s="3">
        <v>16</v>
      </c>
      <c r="I101" s="7">
        <v>0.19431134259259261</v>
      </c>
      <c r="J101" s="38">
        <f>SUM(laps_times[[#This Row],[1]:[6]])</f>
        <v>1.686284722222222E-2</v>
      </c>
      <c r="K101" s="39">
        <f>SUM(laps_times[[#This Row],[7]:[12]])</f>
        <v>1.7076273148148149E-2</v>
      </c>
      <c r="L101" s="39">
        <f>SUM(laps_times[[#This Row],[13]:[18]])</f>
        <v>1.667511574074074E-2</v>
      </c>
      <c r="M101" s="39">
        <f>SUM(laps_times[[#This Row],[19]:[24]])</f>
        <v>1.7047916666666666E-2</v>
      </c>
      <c r="N101" s="39">
        <f>SUM(laps_times[[#This Row],[25]:[30]])</f>
        <v>1.7566203703703705E-2</v>
      </c>
      <c r="O101" s="39">
        <f>SUM(laps_times[[#This Row],[31]:[36]])</f>
        <v>1.7415162037037038E-2</v>
      </c>
      <c r="P101" s="39">
        <f>SUM(laps_times[[#This Row],[37]:[42]])</f>
        <v>1.8609490740740739E-2</v>
      </c>
      <c r="Q101" s="39">
        <f>SUM(laps_times[[#This Row],[43]:[48]])</f>
        <v>1.9640046296296294E-2</v>
      </c>
      <c r="R101" s="39">
        <f>SUM(laps_times[[#This Row],[49]:[54]])</f>
        <v>2.0795023148148149E-2</v>
      </c>
      <c r="S101" s="39">
        <f>SUM(laps_times[[#This Row],[55]:[60]])</f>
        <v>2.1895949074074078E-2</v>
      </c>
      <c r="T101" s="40">
        <f>SUM(laps_times[[#This Row],[61]:[63]])</f>
        <v>1.0727314814814816E-2</v>
      </c>
      <c r="U101" s="58">
        <f>IF(km4_splits_ranks[[#This Row],[0 - 4 ]]="DNF","DNF",RANK(km4_splits_ranks[[#This Row],[0 - 4 ]],km4_splits_ranks[0 - 4 ],1))</f>
        <v>102</v>
      </c>
      <c r="V101" s="59">
        <f>IF(km4_splits_ranks[[#This Row],[4 - 8 ]]="DNF","DNF",RANK(km4_splits_ranks[[#This Row],[4 - 8 ]],km4_splits_ranks[4 - 8 ],1))</f>
        <v>107</v>
      </c>
      <c r="W101" s="59">
        <f>IF(km4_splits_ranks[[#This Row],[8 - 12 ]]="DNF","DNF",RANK(km4_splits_ranks[[#This Row],[8 - 12 ]],km4_splits_ranks[8 - 12 ],1))</f>
        <v>102</v>
      </c>
      <c r="X101" s="59">
        <f>IF(km4_splits_ranks[[#This Row],[12 - 16 ]]="DNF","DNF",RANK(km4_splits_ranks[[#This Row],[12 - 16 ]],km4_splits_ranks[12 - 16 ],1))</f>
        <v>101</v>
      </c>
      <c r="Y101" s="59">
        <f>IF(km4_splits_ranks[[#This Row],[16 -20 ]]="DNF","DNF",RANK(km4_splits_ranks[[#This Row],[16 -20 ]],km4_splits_ranks[16 -20 ],1))</f>
        <v>99</v>
      </c>
      <c r="Z101" s="59">
        <f>IF(km4_splits_ranks[[#This Row],[20 - 24 ]]="DNF","DNF",RANK(km4_splits_ranks[[#This Row],[20 - 24 ]],km4_splits_ranks[20 - 24 ],1))</f>
        <v>92</v>
      </c>
      <c r="AA101" s="59">
        <f>IF(km4_splits_ranks[[#This Row],[24 - 28 ]]="DNF","DNF",RANK(km4_splits_ranks[[#This Row],[24 - 28 ]],km4_splits_ranks[24 - 28 ],1))</f>
        <v>93</v>
      </c>
      <c r="AB101" s="59">
        <f>IF(km4_splits_ranks[[#This Row],[28 - 32 ]]="DNF","DNF",RANK(km4_splits_ranks[[#This Row],[28 - 32 ]],km4_splits_ranks[28 - 32 ],1))</f>
        <v>93</v>
      </c>
      <c r="AC101" s="59">
        <f>IF(km4_splits_ranks[[#This Row],[32 - 36 ]]="DNF","DNF",RANK(km4_splits_ranks[[#This Row],[32 - 36 ]],km4_splits_ranks[32 - 36 ],1))</f>
        <v>94</v>
      </c>
      <c r="AD101" s="59">
        <f>IF(km4_splits_ranks[[#This Row],[36 - 40 ]]="DNF","DNF",RANK(km4_splits_ranks[[#This Row],[36 - 40 ]],km4_splits_ranks[36 - 40 ],1))</f>
        <v>96</v>
      </c>
      <c r="AE101" s="60">
        <f>IF(km4_splits_ranks[[#This Row],[40 - 42 ]]="DNF","DNF",RANK(km4_splits_ranks[[#This Row],[40 - 42 ]],km4_splits_ranks[40 - 42 ],1))</f>
        <v>96</v>
      </c>
      <c r="AF101" s="28">
        <f>km4_splits_ranks[[#This Row],[0 - 4 ]]</f>
        <v>1.686284722222222E-2</v>
      </c>
      <c r="AG101" s="24">
        <f>IF(km4_splits_ranks[[#This Row],[4 - 8 ]]="DNF","DNF",km4_splits_ranks[[#This Row],[4 km]]+km4_splits_ranks[[#This Row],[4 - 8 ]])</f>
        <v>3.3939120370370369E-2</v>
      </c>
      <c r="AH101" s="24">
        <f>IF(km4_splits_ranks[[#This Row],[8 - 12 ]]="DNF","DNF",km4_splits_ranks[[#This Row],[8 km]]+km4_splits_ranks[[#This Row],[8 - 12 ]])</f>
        <v>5.0614236111111113E-2</v>
      </c>
      <c r="AI101" s="24">
        <f>IF(km4_splits_ranks[[#This Row],[12 - 16 ]]="DNF","DNF",km4_splits_ranks[[#This Row],[12 km]]+km4_splits_ranks[[#This Row],[12 - 16 ]])</f>
        <v>6.7662152777777776E-2</v>
      </c>
      <c r="AJ101" s="24">
        <f>IF(km4_splits_ranks[[#This Row],[16 -20 ]]="DNF","DNF",km4_splits_ranks[[#This Row],[16 km]]+km4_splits_ranks[[#This Row],[16 -20 ]])</f>
        <v>8.5228356481481485E-2</v>
      </c>
      <c r="AK101" s="24">
        <f>IF(km4_splits_ranks[[#This Row],[20 - 24 ]]="DNF","DNF",km4_splits_ranks[[#This Row],[20 km]]+km4_splits_ranks[[#This Row],[20 - 24 ]])</f>
        <v>0.10264351851851852</v>
      </c>
      <c r="AL101" s="24">
        <f>IF(km4_splits_ranks[[#This Row],[24 - 28 ]]="DNF","DNF",km4_splits_ranks[[#This Row],[24 km]]+km4_splits_ranks[[#This Row],[24 - 28 ]])</f>
        <v>0.12125300925925926</v>
      </c>
      <c r="AM101" s="24">
        <f>IF(km4_splits_ranks[[#This Row],[28 - 32 ]]="DNF","DNF",km4_splits_ranks[[#This Row],[28 km]]+km4_splits_ranks[[#This Row],[28 - 32 ]])</f>
        <v>0.14089305555555556</v>
      </c>
      <c r="AN101" s="24">
        <f>IF(km4_splits_ranks[[#This Row],[32 - 36 ]]="DNF","DNF",km4_splits_ranks[[#This Row],[32 km]]+km4_splits_ranks[[#This Row],[32 - 36 ]])</f>
        <v>0.16168807870370372</v>
      </c>
      <c r="AO101" s="24">
        <f>IF(km4_splits_ranks[[#This Row],[36 - 40 ]]="DNF","DNF",km4_splits_ranks[[#This Row],[36 km]]+km4_splits_ranks[[#This Row],[36 - 40 ]])</f>
        <v>0.1835840277777778</v>
      </c>
      <c r="AP101" s="29">
        <f>IF(km4_splits_ranks[[#This Row],[40 - 42 ]]="DNF","DNF",km4_splits_ranks[[#This Row],[40 km]]+km4_splits_ranks[[#This Row],[40 - 42 ]])</f>
        <v>0.19431134259259261</v>
      </c>
      <c r="AQ101" s="64">
        <f>IF(km4_splits_ranks[[#This Row],[4 km]]="DNF","DNF",RANK(km4_splits_ranks[[#This Row],[4 km]],km4_splits_ranks[4 km],1))</f>
        <v>102</v>
      </c>
      <c r="AR101" s="65">
        <f>IF(km4_splits_ranks[[#This Row],[8 km]]="DNF","DNF",RANK(km4_splits_ranks[[#This Row],[8 km]],km4_splits_ranks[8 km],1))</f>
        <v>105</v>
      </c>
      <c r="AS101" s="65">
        <f>IF(km4_splits_ranks[[#This Row],[12 km]]="DNF","DNF",RANK(km4_splits_ranks[[#This Row],[12 km]],km4_splits_ranks[12 km],1))</f>
        <v>103</v>
      </c>
      <c r="AT101" s="65">
        <f>IF(km4_splits_ranks[[#This Row],[16 km]]="DNF","DNF",RANK(km4_splits_ranks[[#This Row],[16 km]],km4_splits_ranks[16 km],1))</f>
        <v>104</v>
      </c>
      <c r="AU101" s="65">
        <f>IF(km4_splits_ranks[[#This Row],[20 km]]="DNF","DNF",RANK(km4_splits_ranks[[#This Row],[20 km]],km4_splits_ranks[20 km],1))</f>
        <v>102</v>
      </c>
      <c r="AV101" s="65">
        <f>IF(km4_splits_ranks[[#This Row],[24 km]]="DNF","DNF",RANK(km4_splits_ranks[[#This Row],[24 km]],km4_splits_ranks[24 km],1))</f>
        <v>99</v>
      </c>
      <c r="AW101" s="65">
        <f>IF(km4_splits_ranks[[#This Row],[28 km]]="DNF","DNF",RANK(km4_splits_ranks[[#This Row],[28 km]],km4_splits_ranks[28 km],1))</f>
        <v>97</v>
      </c>
      <c r="AX101" s="65">
        <f>IF(km4_splits_ranks[[#This Row],[32 km]]="DNF","DNF",RANK(km4_splits_ranks[[#This Row],[32 km]],km4_splits_ranks[32 km],1))</f>
        <v>97</v>
      </c>
      <c r="AY101" s="65">
        <f>IF(km4_splits_ranks[[#This Row],[36 km]]="DNF","DNF",RANK(km4_splits_ranks[[#This Row],[36 km]],km4_splits_ranks[36 km],1))</f>
        <v>97</v>
      </c>
      <c r="AZ101" s="65">
        <f>IF(km4_splits_ranks[[#This Row],[40 km]]="DNF","DNF",RANK(km4_splits_ranks[[#This Row],[40 km]],km4_splits_ranks[40 km],1))</f>
        <v>97</v>
      </c>
      <c r="BA101" s="65">
        <f>IF(km4_splits_ranks[[#This Row],[42 km]]="DNF","DNF",RANK(km4_splits_ranks[[#This Row],[42 km]],km4_splits_ranks[42 km],1))</f>
        <v>96</v>
      </c>
    </row>
    <row r="102" spans="2:53" x14ac:dyDescent="0.2">
      <c r="B102" s="5">
        <v>97</v>
      </c>
      <c r="C102" s="1">
        <v>64</v>
      </c>
      <c r="D102" s="1" t="s">
        <v>173</v>
      </c>
      <c r="E102" s="3">
        <v>1962</v>
      </c>
      <c r="F102" s="3" t="s">
        <v>46</v>
      </c>
      <c r="G102" s="3">
        <v>7</v>
      </c>
      <c r="I102" s="7">
        <v>0.20049594907407409</v>
      </c>
      <c r="J102" s="38">
        <f>SUM(laps_times[[#This Row],[1]:[6]])</f>
        <v>1.5562500000000002E-2</v>
      </c>
      <c r="K102" s="39">
        <f>SUM(laps_times[[#This Row],[7]:[12]])</f>
        <v>1.6085879629629631E-2</v>
      </c>
      <c r="L102" s="39">
        <f>SUM(laps_times[[#This Row],[13]:[18]])</f>
        <v>1.6624768518518518E-2</v>
      </c>
      <c r="M102" s="39">
        <f>SUM(laps_times[[#This Row],[19]:[24]])</f>
        <v>1.882199074074074E-2</v>
      </c>
      <c r="N102" s="39">
        <f>SUM(laps_times[[#This Row],[25]:[30]])</f>
        <v>1.8678472222222225E-2</v>
      </c>
      <c r="O102" s="39">
        <f>SUM(laps_times[[#This Row],[31]:[36]])</f>
        <v>2.0402777777777777E-2</v>
      </c>
      <c r="P102" s="39">
        <f>SUM(laps_times[[#This Row],[37]:[42]])</f>
        <v>2.2065509259259257E-2</v>
      </c>
      <c r="Q102" s="39">
        <f>SUM(laps_times[[#This Row],[43]:[48]])</f>
        <v>2.094502314814815E-2</v>
      </c>
      <c r="R102" s="39">
        <f>SUM(laps_times[[#This Row],[49]:[54]])</f>
        <v>2.3062152777777779E-2</v>
      </c>
      <c r="S102" s="39">
        <f>SUM(laps_times[[#This Row],[55]:[60]])</f>
        <v>1.9945138888888887E-2</v>
      </c>
      <c r="T102" s="40">
        <f>SUM(laps_times[[#This Row],[61]:[63]])</f>
        <v>8.3025462962962975E-3</v>
      </c>
      <c r="U102" s="58">
        <f>IF(km4_splits_ranks[[#This Row],[0 - 4 ]]="DNF","DNF",RANK(km4_splits_ranks[[#This Row],[0 - 4 ]],km4_splits_ranks[0 - 4 ],1))</f>
        <v>94</v>
      </c>
      <c r="V102" s="59">
        <f>IF(km4_splits_ranks[[#This Row],[4 - 8 ]]="DNF","DNF",RANK(km4_splits_ranks[[#This Row],[4 - 8 ]],km4_splits_ranks[4 - 8 ],1))</f>
        <v>98</v>
      </c>
      <c r="W102" s="59">
        <f>IF(km4_splits_ranks[[#This Row],[8 - 12 ]]="DNF","DNF",RANK(km4_splits_ranks[[#This Row],[8 - 12 ]],km4_splits_ranks[8 - 12 ],1))</f>
        <v>100</v>
      </c>
      <c r="X102" s="59">
        <f>IF(km4_splits_ranks[[#This Row],[12 - 16 ]]="DNF","DNF",RANK(km4_splits_ranks[[#This Row],[12 - 16 ]],km4_splits_ranks[12 - 16 ],1))</f>
        <v>106</v>
      </c>
      <c r="Y102" s="59">
        <f>IF(km4_splits_ranks[[#This Row],[16 -20 ]]="DNF","DNF",RANK(km4_splits_ranks[[#This Row],[16 -20 ]],km4_splits_ranks[16 -20 ],1))</f>
        <v>103</v>
      </c>
      <c r="Z102" s="59">
        <f>IF(km4_splits_ranks[[#This Row],[20 - 24 ]]="DNF","DNF",RANK(km4_splits_ranks[[#This Row],[20 - 24 ]],km4_splits_ranks[20 - 24 ],1))</f>
        <v>103</v>
      </c>
      <c r="AA102" s="59">
        <f>IF(km4_splits_ranks[[#This Row],[24 - 28 ]]="DNF","DNF",RANK(km4_splits_ranks[[#This Row],[24 - 28 ]],km4_splits_ranks[24 - 28 ],1))</f>
        <v>101</v>
      </c>
      <c r="AB102" s="59">
        <f>IF(km4_splits_ranks[[#This Row],[28 - 32 ]]="DNF","DNF",RANK(km4_splits_ranks[[#This Row],[28 - 32 ]],km4_splits_ranks[28 - 32 ],1))</f>
        <v>98</v>
      </c>
      <c r="AC102" s="59">
        <f>IF(km4_splits_ranks[[#This Row],[32 - 36 ]]="DNF","DNF",RANK(km4_splits_ranks[[#This Row],[32 - 36 ]],km4_splits_ranks[32 - 36 ],1))</f>
        <v>99</v>
      </c>
      <c r="AD102" s="59">
        <f>IF(km4_splits_ranks[[#This Row],[36 - 40 ]]="DNF","DNF",RANK(km4_splits_ranks[[#This Row],[36 - 40 ]],km4_splits_ranks[36 - 40 ],1))</f>
        <v>91</v>
      </c>
      <c r="AE102" s="60">
        <f>IF(km4_splits_ranks[[#This Row],[40 - 42 ]]="DNF","DNF",RANK(km4_splits_ranks[[#This Row],[40 - 42 ]],km4_splits_ranks[40 - 42 ],1))</f>
        <v>64</v>
      </c>
      <c r="AF102" s="28">
        <f>km4_splits_ranks[[#This Row],[0 - 4 ]]</f>
        <v>1.5562500000000002E-2</v>
      </c>
      <c r="AG102" s="24">
        <f>IF(km4_splits_ranks[[#This Row],[4 - 8 ]]="DNF","DNF",km4_splits_ranks[[#This Row],[4 km]]+km4_splits_ranks[[#This Row],[4 - 8 ]])</f>
        <v>3.164837962962963E-2</v>
      </c>
      <c r="AH102" s="24">
        <f>IF(km4_splits_ranks[[#This Row],[8 - 12 ]]="DNF","DNF",km4_splits_ranks[[#This Row],[8 km]]+km4_splits_ranks[[#This Row],[8 - 12 ]])</f>
        <v>4.8273148148148148E-2</v>
      </c>
      <c r="AI102" s="24">
        <f>IF(km4_splits_ranks[[#This Row],[12 - 16 ]]="DNF","DNF",km4_splits_ranks[[#This Row],[12 km]]+km4_splits_ranks[[#This Row],[12 - 16 ]])</f>
        <v>6.7095138888888892E-2</v>
      </c>
      <c r="AJ102" s="24">
        <f>IF(km4_splits_ranks[[#This Row],[16 -20 ]]="DNF","DNF",km4_splits_ranks[[#This Row],[16 km]]+km4_splits_ranks[[#This Row],[16 -20 ]])</f>
        <v>8.577361111111112E-2</v>
      </c>
      <c r="AK102" s="24">
        <f>IF(km4_splits_ranks[[#This Row],[20 - 24 ]]="DNF","DNF",km4_splits_ranks[[#This Row],[20 km]]+km4_splits_ranks[[#This Row],[20 - 24 ]])</f>
        <v>0.10617638888888889</v>
      </c>
      <c r="AL102" s="24">
        <f>IF(km4_splits_ranks[[#This Row],[24 - 28 ]]="DNF","DNF",km4_splits_ranks[[#This Row],[24 km]]+km4_splits_ranks[[#This Row],[24 - 28 ]])</f>
        <v>0.12824189814814815</v>
      </c>
      <c r="AM102" s="24">
        <f>IF(km4_splits_ranks[[#This Row],[28 - 32 ]]="DNF","DNF",km4_splits_ranks[[#This Row],[28 km]]+km4_splits_ranks[[#This Row],[28 - 32 ]])</f>
        <v>0.14918692129629629</v>
      </c>
      <c r="AN102" s="24">
        <f>IF(km4_splits_ranks[[#This Row],[32 - 36 ]]="DNF","DNF",km4_splits_ranks[[#This Row],[32 km]]+km4_splits_ranks[[#This Row],[32 - 36 ]])</f>
        <v>0.17224907407407408</v>
      </c>
      <c r="AO102" s="24">
        <f>IF(km4_splits_ranks[[#This Row],[36 - 40 ]]="DNF","DNF",km4_splits_ranks[[#This Row],[36 km]]+km4_splits_ranks[[#This Row],[36 - 40 ]])</f>
        <v>0.19219421296296296</v>
      </c>
      <c r="AP102" s="29">
        <f>IF(km4_splits_ranks[[#This Row],[40 - 42 ]]="DNF","DNF",km4_splits_ranks[[#This Row],[40 km]]+km4_splits_ranks[[#This Row],[40 - 42 ]])</f>
        <v>0.20049675925925925</v>
      </c>
      <c r="AQ102" s="64">
        <f>IF(km4_splits_ranks[[#This Row],[4 km]]="DNF","DNF",RANK(km4_splits_ranks[[#This Row],[4 km]],km4_splits_ranks[4 km],1))</f>
        <v>94</v>
      </c>
      <c r="AR102" s="65">
        <f>IF(km4_splits_ranks[[#This Row],[8 km]]="DNF","DNF",RANK(km4_splits_ranks[[#This Row],[8 km]],km4_splits_ranks[8 km],1))</f>
        <v>95</v>
      </c>
      <c r="AS102" s="65">
        <f>IF(km4_splits_ranks[[#This Row],[12 km]]="DNF","DNF",RANK(km4_splits_ranks[[#This Row],[12 km]],km4_splits_ranks[12 km],1))</f>
        <v>96</v>
      </c>
      <c r="AT102" s="65">
        <f>IF(km4_splits_ranks[[#This Row],[16 km]]="DNF","DNF",RANK(km4_splits_ranks[[#This Row],[16 km]],km4_splits_ranks[16 km],1))</f>
        <v>102</v>
      </c>
      <c r="AU102" s="65">
        <f>IF(km4_splits_ranks[[#This Row],[20 km]]="DNF","DNF",RANK(km4_splits_ranks[[#This Row],[20 km]],km4_splits_ranks[20 km],1))</f>
        <v>103</v>
      </c>
      <c r="AV102" s="65">
        <f>IF(km4_splits_ranks[[#This Row],[24 km]]="DNF","DNF",RANK(km4_splits_ranks[[#This Row],[24 km]],km4_splits_ranks[24 km],1))</f>
        <v>103</v>
      </c>
      <c r="AW102" s="65">
        <f>IF(km4_splits_ranks[[#This Row],[28 km]]="DNF","DNF",RANK(km4_splits_ranks[[#This Row],[28 km]],km4_splits_ranks[28 km],1))</f>
        <v>101</v>
      </c>
      <c r="AX102" s="65">
        <f>IF(km4_splits_ranks[[#This Row],[32 km]]="DNF","DNF",RANK(km4_splits_ranks[[#This Row],[32 km]],km4_splits_ranks[32 km],1))</f>
        <v>99</v>
      </c>
      <c r="AY102" s="65">
        <f>IF(km4_splits_ranks[[#This Row],[36 km]]="DNF","DNF",RANK(km4_splits_ranks[[#This Row],[36 km]],km4_splits_ranks[36 km],1))</f>
        <v>100</v>
      </c>
      <c r="AZ102" s="65">
        <f>IF(km4_splits_ranks[[#This Row],[40 km]]="DNF","DNF",RANK(km4_splits_ranks[[#This Row],[40 km]],km4_splits_ranks[40 km],1))</f>
        <v>98</v>
      </c>
      <c r="BA102" s="65">
        <f>IF(km4_splits_ranks[[#This Row],[42 km]]="DNF","DNF",RANK(km4_splits_ranks[[#This Row],[42 km]],km4_splits_ranks[42 km],1))</f>
        <v>97</v>
      </c>
    </row>
    <row r="103" spans="2:53" x14ac:dyDescent="0.2">
      <c r="B103" s="5">
        <v>98</v>
      </c>
      <c r="C103" s="1">
        <v>102</v>
      </c>
      <c r="D103" s="1" t="s">
        <v>174</v>
      </c>
      <c r="E103" s="3">
        <v>1978</v>
      </c>
      <c r="F103" s="3" t="s">
        <v>46</v>
      </c>
      <c r="G103" s="3">
        <v>8</v>
      </c>
      <c r="H103" s="1" t="s">
        <v>115</v>
      </c>
      <c r="I103" s="7">
        <v>0.20375462962962962</v>
      </c>
      <c r="J103" s="38">
        <f>SUM(laps_times[[#This Row],[1]:[6]])</f>
        <v>1.5764351851851852E-2</v>
      </c>
      <c r="K103" s="39">
        <f>SUM(laps_times[[#This Row],[7]:[12]])</f>
        <v>1.6246527777777776E-2</v>
      </c>
      <c r="L103" s="39">
        <f>SUM(laps_times[[#This Row],[13]:[18]])</f>
        <v>1.7001620370370372E-2</v>
      </c>
      <c r="M103" s="39">
        <f>SUM(laps_times[[#This Row],[19]:[24]])</f>
        <v>1.7596990740740739E-2</v>
      </c>
      <c r="N103" s="39">
        <f>SUM(laps_times[[#This Row],[25]:[30]])</f>
        <v>1.8549305555555558E-2</v>
      </c>
      <c r="O103" s="39">
        <f>SUM(laps_times[[#This Row],[31]:[36]])</f>
        <v>2.0122569444444443E-2</v>
      </c>
      <c r="P103" s="39">
        <f>SUM(laps_times[[#This Row],[37]:[42]])</f>
        <v>2.2277662037037037E-2</v>
      </c>
      <c r="Q103" s="39">
        <f>SUM(laps_times[[#This Row],[43]:[48]])</f>
        <v>2.2537731481481482E-2</v>
      </c>
      <c r="R103" s="39">
        <f>SUM(laps_times[[#This Row],[49]:[54]])</f>
        <v>2.2078703703703705E-2</v>
      </c>
      <c r="S103" s="39">
        <f>SUM(laps_times[[#This Row],[55]:[60]])</f>
        <v>2.1225578703703708E-2</v>
      </c>
      <c r="T103" s="40">
        <f>SUM(laps_times[[#This Row],[61]:[63]])</f>
        <v>1.0354050925925926E-2</v>
      </c>
      <c r="U103" s="58">
        <f>IF(km4_splits_ranks[[#This Row],[0 - 4 ]]="DNF","DNF",RANK(km4_splits_ranks[[#This Row],[0 - 4 ]],km4_splits_ranks[0 - 4 ],1))</f>
        <v>95</v>
      </c>
      <c r="V103" s="59">
        <f>IF(km4_splits_ranks[[#This Row],[4 - 8 ]]="DNF","DNF",RANK(km4_splits_ranks[[#This Row],[4 - 8 ]],km4_splits_ranks[4 - 8 ],1))</f>
        <v>99</v>
      </c>
      <c r="W103" s="59">
        <f>IF(km4_splits_ranks[[#This Row],[8 - 12 ]]="DNF","DNF",RANK(km4_splits_ranks[[#This Row],[8 - 12 ]],km4_splits_ranks[8 - 12 ],1))</f>
        <v>104</v>
      </c>
      <c r="X103" s="59">
        <f>IF(km4_splits_ranks[[#This Row],[12 - 16 ]]="DNF","DNF",RANK(km4_splits_ranks[[#This Row],[12 - 16 ]],km4_splits_ranks[12 - 16 ],1))</f>
        <v>103</v>
      </c>
      <c r="Y103" s="59">
        <f>IF(km4_splits_ranks[[#This Row],[16 -20 ]]="DNF","DNF",RANK(km4_splits_ranks[[#This Row],[16 -20 ]],km4_splits_ranks[16 -20 ],1))</f>
        <v>102</v>
      </c>
      <c r="Z103" s="59">
        <f>IF(km4_splits_ranks[[#This Row],[20 - 24 ]]="DNF","DNF",RANK(km4_splits_ranks[[#This Row],[20 - 24 ]],km4_splits_ranks[20 - 24 ],1))</f>
        <v>102</v>
      </c>
      <c r="AA103" s="59">
        <f>IF(km4_splits_ranks[[#This Row],[24 - 28 ]]="DNF","DNF",RANK(km4_splits_ranks[[#This Row],[24 - 28 ]],km4_splits_ranks[24 - 28 ],1))</f>
        <v>102</v>
      </c>
      <c r="AB103" s="59">
        <f>IF(km4_splits_ranks[[#This Row],[28 - 32 ]]="DNF","DNF",RANK(km4_splits_ranks[[#This Row],[28 - 32 ]],km4_splits_ranks[28 - 32 ],1))</f>
        <v>101</v>
      </c>
      <c r="AC103" s="59">
        <f>IF(km4_splits_ranks[[#This Row],[32 - 36 ]]="DNF","DNF",RANK(km4_splits_ranks[[#This Row],[32 - 36 ]],km4_splits_ranks[32 - 36 ],1))</f>
        <v>97</v>
      </c>
      <c r="AD103" s="59">
        <f>IF(km4_splits_ranks[[#This Row],[36 - 40 ]]="DNF","DNF",RANK(km4_splits_ranks[[#This Row],[36 - 40 ]],km4_splits_ranks[36 - 40 ],1))</f>
        <v>94</v>
      </c>
      <c r="AE103" s="60">
        <f>IF(km4_splits_ranks[[#This Row],[40 - 42 ]]="DNF","DNF",RANK(km4_splits_ranks[[#This Row],[40 - 42 ]],km4_splits_ranks[40 - 42 ],1))</f>
        <v>95</v>
      </c>
      <c r="AF103" s="28">
        <f>km4_splits_ranks[[#This Row],[0 - 4 ]]</f>
        <v>1.5764351851851852E-2</v>
      </c>
      <c r="AG103" s="24">
        <f>IF(km4_splits_ranks[[#This Row],[4 - 8 ]]="DNF","DNF",km4_splits_ranks[[#This Row],[4 km]]+km4_splits_ranks[[#This Row],[4 - 8 ]])</f>
        <v>3.2010879629629632E-2</v>
      </c>
      <c r="AH103" s="24">
        <f>IF(km4_splits_ranks[[#This Row],[8 - 12 ]]="DNF","DNF",km4_splits_ranks[[#This Row],[8 km]]+km4_splits_ranks[[#This Row],[8 - 12 ]])</f>
        <v>4.9012500000000001E-2</v>
      </c>
      <c r="AI103" s="24">
        <f>IF(km4_splits_ranks[[#This Row],[12 - 16 ]]="DNF","DNF",km4_splits_ranks[[#This Row],[12 km]]+km4_splits_ranks[[#This Row],[12 - 16 ]])</f>
        <v>6.660949074074074E-2</v>
      </c>
      <c r="AJ103" s="24">
        <f>IF(km4_splits_ranks[[#This Row],[16 -20 ]]="DNF","DNF",km4_splits_ranks[[#This Row],[16 km]]+km4_splits_ranks[[#This Row],[16 -20 ]])</f>
        <v>8.5158796296296302E-2</v>
      </c>
      <c r="AK103" s="24">
        <f>IF(km4_splits_ranks[[#This Row],[20 - 24 ]]="DNF","DNF",km4_splits_ranks[[#This Row],[20 km]]+km4_splits_ranks[[#This Row],[20 - 24 ]])</f>
        <v>0.10528136574074075</v>
      </c>
      <c r="AL103" s="24">
        <f>IF(km4_splits_ranks[[#This Row],[24 - 28 ]]="DNF","DNF",km4_splits_ranks[[#This Row],[24 km]]+km4_splits_ranks[[#This Row],[24 - 28 ]])</f>
        <v>0.12755902777777778</v>
      </c>
      <c r="AM103" s="24">
        <f>IF(km4_splits_ranks[[#This Row],[28 - 32 ]]="DNF","DNF",km4_splits_ranks[[#This Row],[28 km]]+km4_splits_ranks[[#This Row],[28 - 32 ]])</f>
        <v>0.15009675925925925</v>
      </c>
      <c r="AN103" s="24">
        <f>IF(km4_splits_ranks[[#This Row],[32 - 36 ]]="DNF","DNF",km4_splits_ranks[[#This Row],[32 km]]+km4_splits_ranks[[#This Row],[32 - 36 ]])</f>
        <v>0.17217546296296296</v>
      </c>
      <c r="AO103" s="24">
        <f>IF(km4_splits_ranks[[#This Row],[36 - 40 ]]="DNF","DNF",km4_splits_ranks[[#This Row],[36 km]]+km4_splits_ranks[[#This Row],[36 - 40 ]])</f>
        <v>0.19340104166666666</v>
      </c>
      <c r="AP103" s="29">
        <f>IF(km4_splits_ranks[[#This Row],[40 - 42 ]]="DNF","DNF",km4_splits_ranks[[#This Row],[40 km]]+km4_splits_ranks[[#This Row],[40 - 42 ]])</f>
        <v>0.20375509259259258</v>
      </c>
      <c r="AQ103" s="64">
        <f>IF(km4_splits_ranks[[#This Row],[4 km]]="DNF","DNF",RANK(km4_splits_ranks[[#This Row],[4 km]],km4_splits_ranks[4 km],1))</f>
        <v>95</v>
      </c>
      <c r="AR103" s="65">
        <f>IF(km4_splits_ranks[[#This Row],[8 km]]="DNF","DNF",RANK(km4_splits_ranks[[#This Row],[8 km]],km4_splits_ranks[8 km],1))</f>
        <v>96</v>
      </c>
      <c r="AS103" s="65">
        <f>IF(km4_splits_ranks[[#This Row],[12 km]]="DNF","DNF",RANK(km4_splits_ranks[[#This Row],[12 km]],km4_splits_ranks[12 km],1))</f>
        <v>98</v>
      </c>
      <c r="AT103" s="65">
        <f>IF(km4_splits_ranks[[#This Row],[16 km]]="DNF","DNF",RANK(km4_splits_ranks[[#This Row],[16 km]],km4_splits_ranks[16 km],1))</f>
        <v>100</v>
      </c>
      <c r="AU103" s="65">
        <f>IF(km4_splits_ranks[[#This Row],[20 km]]="DNF","DNF",RANK(km4_splits_ranks[[#This Row],[20 km]],km4_splits_ranks[20 km],1))</f>
        <v>101</v>
      </c>
      <c r="AV103" s="65">
        <f>IF(km4_splits_ranks[[#This Row],[24 km]]="DNF","DNF",RANK(km4_splits_ranks[[#This Row],[24 km]],km4_splits_ranks[24 km],1))</f>
        <v>102</v>
      </c>
      <c r="AW103" s="65">
        <f>IF(km4_splits_ranks[[#This Row],[28 km]]="DNF","DNF",RANK(km4_splits_ranks[[#This Row],[28 km]],km4_splits_ranks[28 km],1))</f>
        <v>100</v>
      </c>
      <c r="AX103" s="65">
        <f>IF(km4_splits_ranks[[#This Row],[32 km]]="DNF","DNF",RANK(km4_splits_ranks[[#This Row],[32 km]],km4_splits_ranks[32 km],1))</f>
        <v>100</v>
      </c>
      <c r="AY103" s="65">
        <f>IF(km4_splits_ranks[[#This Row],[36 km]]="DNF","DNF",RANK(km4_splits_ranks[[#This Row],[36 km]],km4_splits_ranks[36 km],1))</f>
        <v>99</v>
      </c>
      <c r="AZ103" s="65">
        <f>IF(km4_splits_ranks[[#This Row],[40 km]]="DNF","DNF",RANK(km4_splits_ranks[[#This Row],[40 km]],km4_splits_ranks[40 km],1))</f>
        <v>100</v>
      </c>
      <c r="BA103" s="65">
        <f>IF(km4_splits_ranks[[#This Row],[42 km]]="DNF","DNF",RANK(km4_splits_ranks[[#This Row],[42 km]],km4_splits_ranks[42 km],1))</f>
        <v>98</v>
      </c>
    </row>
    <row r="104" spans="2:53" x14ac:dyDescent="0.2">
      <c r="B104" s="5">
        <v>99</v>
      </c>
      <c r="C104" s="1">
        <v>111</v>
      </c>
      <c r="D104" s="1" t="s">
        <v>175</v>
      </c>
      <c r="E104" s="3">
        <v>1969</v>
      </c>
      <c r="F104" s="3" t="s">
        <v>1</v>
      </c>
      <c r="G104" s="3">
        <v>34</v>
      </c>
      <c r="H104" s="1" t="s">
        <v>176</v>
      </c>
      <c r="I104" s="7">
        <v>0.20402893518518517</v>
      </c>
      <c r="J104" s="38">
        <f>SUM(laps_times[[#This Row],[1]:[6]])</f>
        <v>1.5542824074074073E-2</v>
      </c>
      <c r="K104" s="39">
        <f>SUM(laps_times[[#This Row],[7]:[12]])</f>
        <v>1.5597800925925925E-2</v>
      </c>
      <c r="L104" s="39">
        <f>SUM(laps_times[[#This Row],[13]:[18]])</f>
        <v>1.6382754629629633E-2</v>
      </c>
      <c r="M104" s="39">
        <f>SUM(laps_times[[#This Row],[19]:[24]])</f>
        <v>1.7391550925925925E-2</v>
      </c>
      <c r="N104" s="39">
        <f>SUM(laps_times[[#This Row],[25]:[30]])</f>
        <v>1.8258564814814814E-2</v>
      </c>
      <c r="O104" s="39">
        <f>SUM(laps_times[[#This Row],[31]:[36]])</f>
        <v>1.9252083333333336E-2</v>
      </c>
      <c r="P104" s="39">
        <f>SUM(laps_times[[#This Row],[37]:[42]])</f>
        <v>2.113252314814815E-2</v>
      </c>
      <c r="Q104" s="39">
        <f>SUM(laps_times[[#This Row],[43]:[48]])</f>
        <v>2.3217361111111112E-2</v>
      </c>
      <c r="R104" s="39">
        <f>SUM(laps_times[[#This Row],[49]:[54]])</f>
        <v>2.3184953703703704E-2</v>
      </c>
      <c r="S104" s="39">
        <f>SUM(laps_times[[#This Row],[55]:[60]])</f>
        <v>2.313449074074074E-2</v>
      </c>
      <c r="T104" s="40">
        <f>SUM(laps_times[[#This Row],[61]:[63]])</f>
        <v>1.093414351851852E-2</v>
      </c>
      <c r="U104" s="58">
        <f>IF(km4_splits_ranks[[#This Row],[0 - 4 ]]="DNF","DNF",RANK(km4_splits_ranks[[#This Row],[0 - 4 ]],km4_splits_ranks[0 - 4 ],1))</f>
        <v>92</v>
      </c>
      <c r="V104" s="59">
        <f>IF(km4_splits_ranks[[#This Row],[4 - 8 ]]="DNF","DNF",RANK(km4_splits_ranks[[#This Row],[4 - 8 ]],km4_splits_ranks[4 - 8 ],1))</f>
        <v>94</v>
      </c>
      <c r="W104" s="59">
        <f>IF(km4_splits_ranks[[#This Row],[8 - 12 ]]="DNF","DNF",RANK(km4_splits_ranks[[#This Row],[8 - 12 ]],km4_splits_ranks[8 - 12 ],1))</f>
        <v>98</v>
      </c>
      <c r="X104" s="59">
        <f>IF(km4_splits_ranks[[#This Row],[12 - 16 ]]="DNF","DNF",RANK(km4_splits_ranks[[#This Row],[12 - 16 ]],km4_splits_ranks[12 - 16 ],1))</f>
        <v>102</v>
      </c>
      <c r="Y104" s="59">
        <f>IF(km4_splits_ranks[[#This Row],[16 -20 ]]="DNF","DNF",RANK(km4_splits_ranks[[#This Row],[16 -20 ]],km4_splits_ranks[16 -20 ],1))</f>
        <v>101</v>
      </c>
      <c r="Z104" s="59">
        <f>IF(km4_splits_ranks[[#This Row],[20 - 24 ]]="DNF","DNF",RANK(km4_splits_ranks[[#This Row],[20 - 24 ]],km4_splits_ranks[20 - 24 ],1))</f>
        <v>100</v>
      </c>
      <c r="AA104" s="59">
        <f>IF(km4_splits_ranks[[#This Row],[24 - 28 ]]="DNF","DNF",RANK(km4_splits_ranks[[#This Row],[24 - 28 ]],km4_splits_ranks[24 - 28 ],1))</f>
        <v>99</v>
      </c>
      <c r="AB104" s="59">
        <f>IF(km4_splits_ranks[[#This Row],[28 - 32 ]]="DNF","DNF",RANK(km4_splits_ranks[[#This Row],[28 - 32 ]],km4_splits_ranks[28 - 32 ],1))</f>
        <v>102</v>
      </c>
      <c r="AC104" s="59">
        <f>IF(km4_splits_ranks[[#This Row],[32 - 36 ]]="DNF","DNF",RANK(km4_splits_ranks[[#This Row],[32 - 36 ]],km4_splits_ranks[32 - 36 ],1))</f>
        <v>101</v>
      </c>
      <c r="AD104" s="59">
        <f>IF(km4_splits_ranks[[#This Row],[36 - 40 ]]="DNF","DNF",RANK(km4_splits_ranks[[#This Row],[36 - 40 ]],km4_splits_ranks[36 - 40 ],1))</f>
        <v>98</v>
      </c>
      <c r="AE104" s="60">
        <f>IF(km4_splits_ranks[[#This Row],[40 - 42 ]]="DNF","DNF",RANK(km4_splits_ranks[[#This Row],[40 - 42 ]],km4_splits_ranks[40 - 42 ],1))</f>
        <v>99</v>
      </c>
      <c r="AF104" s="28">
        <f>km4_splits_ranks[[#This Row],[0 - 4 ]]</f>
        <v>1.5542824074074073E-2</v>
      </c>
      <c r="AG104" s="24">
        <f>IF(km4_splits_ranks[[#This Row],[4 - 8 ]]="DNF","DNF",km4_splits_ranks[[#This Row],[4 km]]+km4_splits_ranks[[#This Row],[4 - 8 ]])</f>
        <v>3.1140624999999998E-2</v>
      </c>
      <c r="AH104" s="24">
        <f>IF(km4_splits_ranks[[#This Row],[8 - 12 ]]="DNF","DNF",km4_splits_ranks[[#This Row],[8 km]]+km4_splits_ranks[[#This Row],[8 - 12 ]])</f>
        <v>4.7523379629629631E-2</v>
      </c>
      <c r="AI104" s="24">
        <f>IF(km4_splits_ranks[[#This Row],[12 - 16 ]]="DNF","DNF",km4_splits_ranks[[#This Row],[12 km]]+km4_splits_ranks[[#This Row],[12 - 16 ]])</f>
        <v>6.4914930555555556E-2</v>
      </c>
      <c r="AJ104" s="24">
        <f>IF(km4_splits_ranks[[#This Row],[16 -20 ]]="DNF","DNF",km4_splits_ranks[[#This Row],[16 km]]+km4_splits_ranks[[#This Row],[16 -20 ]])</f>
        <v>8.3173495370370373E-2</v>
      </c>
      <c r="AK104" s="24">
        <f>IF(km4_splits_ranks[[#This Row],[20 - 24 ]]="DNF","DNF",km4_splits_ranks[[#This Row],[20 km]]+km4_splits_ranks[[#This Row],[20 - 24 ]])</f>
        <v>0.10242557870370371</v>
      </c>
      <c r="AL104" s="24">
        <f>IF(km4_splits_ranks[[#This Row],[24 - 28 ]]="DNF","DNF",km4_splits_ranks[[#This Row],[24 km]]+km4_splits_ranks[[#This Row],[24 - 28 ]])</f>
        <v>0.12355810185185186</v>
      </c>
      <c r="AM104" s="24">
        <f>IF(km4_splits_ranks[[#This Row],[28 - 32 ]]="DNF","DNF",km4_splits_ranks[[#This Row],[28 km]]+km4_splits_ranks[[#This Row],[28 - 32 ]])</f>
        <v>0.14677546296296295</v>
      </c>
      <c r="AN104" s="24">
        <f>IF(km4_splits_ranks[[#This Row],[32 - 36 ]]="DNF","DNF",km4_splits_ranks[[#This Row],[32 km]]+km4_splits_ranks[[#This Row],[32 - 36 ]])</f>
        <v>0.16996041666666667</v>
      </c>
      <c r="AO104" s="24">
        <f>IF(km4_splits_ranks[[#This Row],[36 - 40 ]]="DNF","DNF",km4_splits_ranks[[#This Row],[36 km]]+km4_splits_ranks[[#This Row],[36 - 40 ]])</f>
        <v>0.19309490740740742</v>
      </c>
      <c r="AP104" s="29">
        <f>IF(km4_splits_ranks[[#This Row],[40 - 42 ]]="DNF","DNF",km4_splits_ranks[[#This Row],[40 km]]+km4_splits_ranks[[#This Row],[40 - 42 ]])</f>
        <v>0.20402905092592594</v>
      </c>
      <c r="AQ104" s="64">
        <f>IF(km4_splits_ranks[[#This Row],[4 km]]="DNF","DNF",RANK(km4_splits_ranks[[#This Row],[4 km]],km4_splits_ranks[4 km],1))</f>
        <v>92</v>
      </c>
      <c r="AR104" s="65">
        <f>IF(km4_splits_ranks[[#This Row],[8 km]]="DNF","DNF",RANK(km4_splits_ranks[[#This Row],[8 km]],km4_splits_ranks[8 km],1))</f>
        <v>93</v>
      </c>
      <c r="AS104" s="65">
        <f>IF(km4_splits_ranks[[#This Row],[12 km]]="DNF","DNF",RANK(km4_splits_ranks[[#This Row],[12 km]],km4_splits_ranks[12 km],1))</f>
        <v>94</v>
      </c>
      <c r="AT104" s="65">
        <f>IF(km4_splits_ranks[[#This Row],[16 km]]="DNF","DNF",RANK(km4_splits_ranks[[#This Row],[16 km]],km4_splits_ranks[16 km],1))</f>
        <v>94</v>
      </c>
      <c r="AU104" s="65">
        <f>IF(km4_splits_ranks[[#This Row],[20 km]]="DNF","DNF",RANK(km4_splits_ranks[[#This Row],[20 km]],km4_splits_ranks[20 km],1))</f>
        <v>97</v>
      </c>
      <c r="AV104" s="65">
        <f>IF(km4_splits_ranks[[#This Row],[24 km]]="DNF","DNF",RANK(km4_splits_ranks[[#This Row],[24 km]],km4_splits_ranks[24 km],1))</f>
        <v>98</v>
      </c>
      <c r="AW104" s="65">
        <f>IF(km4_splits_ranks[[#This Row],[28 km]]="DNF","DNF",RANK(km4_splits_ranks[[#This Row],[28 km]],km4_splits_ranks[28 km],1))</f>
        <v>98</v>
      </c>
      <c r="AX104" s="65">
        <f>IF(km4_splits_ranks[[#This Row],[32 km]]="DNF","DNF",RANK(km4_splits_ranks[[#This Row],[32 km]],km4_splits_ranks[32 km],1))</f>
        <v>98</v>
      </c>
      <c r="AY104" s="65">
        <f>IF(km4_splits_ranks[[#This Row],[36 km]]="DNF","DNF",RANK(km4_splits_ranks[[#This Row],[36 km]],km4_splits_ranks[36 km],1))</f>
        <v>98</v>
      </c>
      <c r="AZ104" s="65">
        <f>IF(km4_splits_ranks[[#This Row],[40 km]]="DNF","DNF",RANK(km4_splits_ranks[[#This Row],[40 km]],km4_splits_ranks[40 km],1))</f>
        <v>99</v>
      </c>
      <c r="BA104" s="65">
        <f>IF(km4_splits_ranks[[#This Row],[42 km]]="DNF","DNF",RANK(km4_splits_ranks[[#This Row],[42 km]],km4_splits_ranks[42 km],1))</f>
        <v>99</v>
      </c>
    </row>
    <row r="105" spans="2:53" x14ac:dyDescent="0.2">
      <c r="B105" s="5">
        <v>100</v>
      </c>
      <c r="C105" s="1">
        <v>100</v>
      </c>
      <c r="D105" s="1" t="s">
        <v>177</v>
      </c>
      <c r="E105" s="3">
        <v>1962</v>
      </c>
      <c r="F105" s="3" t="s">
        <v>38</v>
      </c>
      <c r="G105" s="3">
        <v>17</v>
      </c>
      <c r="H105" s="1" t="s">
        <v>178</v>
      </c>
      <c r="I105" s="7">
        <v>0.21124409722222223</v>
      </c>
      <c r="J105" s="38">
        <f>SUM(laps_times[[#This Row],[1]:[6]])</f>
        <v>1.8551851851851851E-2</v>
      </c>
      <c r="K105" s="39">
        <f>SUM(laps_times[[#This Row],[7]:[12]])</f>
        <v>1.9593634259259259E-2</v>
      </c>
      <c r="L105" s="39">
        <f>SUM(laps_times[[#This Row],[13]:[18]])</f>
        <v>1.9426851851851855E-2</v>
      </c>
      <c r="M105" s="39">
        <f>SUM(laps_times[[#This Row],[19]:[24]])</f>
        <v>1.9759837962962962E-2</v>
      </c>
      <c r="N105" s="39">
        <f>SUM(laps_times[[#This Row],[25]:[30]])</f>
        <v>1.9703124999999998E-2</v>
      </c>
      <c r="O105" s="39">
        <f>SUM(laps_times[[#This Row],[31]:[36]])</f>
        <v>2.0804629629629631E-2</v>
      </c>
      <c r="P105" s="39">
        <f>SUM(laps_times[[#This Row],[37]:[42]])</f>
        <v>2.1789120370370368E-2</v>
      </c>
      <c r="Q105" s="39">
        <f>SUM(laps_times[[#This Row],[43]:[48]])</f>
        <v>2.0753819444444446E-2</v>
      </c>
      <c r="R105" s="39">
        <f>SUM(laps_times[[#This Row],[49]:[54]])</f>
        <v>2.0811805555555556E-2</v>
      </c>
      <c r="S105" s="39">
        <f>SUM(laps_times[[#This Row],[55]:[60]])</f>
        <v>2.0899074074074077E-2</v>
      </c>
      <c r="T105" s="40">
        <f>SUM(laps_times[[#This Row],[61]:[63]])</f>
        <v>9.1506944444444439E-3</v>
      </c>
      <c r="U105" s="58">
        <f>IF(km4_splits_ranks[[#This Row],[0 - 4 ]]="DNF","DNF",RANK(km4_splits_ranks[[#This Row],[0 - 4 ]],km4_splits_ranks[0 - 4 ],1))</f>
        <v>108</v>
      </c>
      <c r="V105" s="59">
        <f>IF(km4_splits_ranks[[#This Row],[4 - 8 ]]="DNF","DNF",RANK(km4_splits_ranks[[#This Row],[4 - 8 ]],km4_splits_ranks[4 - 8 ],1))</f>
        <v>108</v>
      </c>
      <c r="W105" s="59">
        <f>IF(km4_splits_ranks[[#This Row],[8 - 12 ]]="DNF","DNF",RANK(km4_splits_ranks[[#This Row],[8 - 12 ]],km4_splits_ranks[8 - 12 ],1))</f>
        <v>108</v>
      </c>
      <c r="X105" s="59">
        <f>IF(km4_splits_ranks[[#This Row],[12 - 16 ]]="DNF","DNF",RANK(km4_splits_ranks[[#This Row],[12 - 16 ]],km4_splits_ranks[12 - 16 ],1))</f>
        <v>108</v>
      </c>
      <c r="Y105" s="59">
        <f>IF(km4_splits_ranks[[#This Row],[16 -20 ]]="DNF","DNF",RANK(km4_splits_ranks[[#This Row],[16 -20 ]],km4_splits_ranks[16 -20 ],1))</f>
        <v>105</v>
      </c>
      <c r="Z105" s="59">
        <f>IF(km4_splits_ranks[[#This Row],[20 - 24 ]]="DNF","DNF",RANK(km4_splits_ranks[[#This Row],[20 - 24 ]],km4_splits_ranks[20 - 24 ],1))</f>
        <v>104</v>
      </c>
      <c r="AA105" s="59">
        <f>IF(km4_splits_ranks[[#This Row],[24 - 28 ]]="DNF","DNF",RANK(km4_splits_ranks[[#This Row],[24 - 28 ]],km4_splits_ranks[24 - 28 ],1))</f>
        <v>100</v>
      </c>
      <c r="AB105" s="59">
        <f>IF(km4_splits_ranks[[#This Row],[28 - 32 ]]="DNF","DNF",RANK(km4_splits_ranks[[#This Row],[28 - 32 ]],km4_splits_ranks[28 - 32 ],1))</f>
        <v>97</v>
      </c>
      <c r="AC105" s="59">
        <f>IF(km4_splits_ranks[[#This Row],[32 - 36 ]]="DNF","DNF",RANK(km4_splits_ranks[[#This Row],[32 - 36 ]],km4_splits_ranks[32 - 36 ],1))</f>
        <v>95</v>
      </c>
      <c r="AD105" s="59">
        <f>IF(km4_splits_ranks[[#This Row],[36 - 40 ]]="DNF","DNF",RANK(km4_splits_ranks[[#This Row],[36 - 40 ]],km4_splits_ranks[36 - 40 ],1))</f>
        <v>93</v>
      </c>
      <c r="AE105" s="60">
        <f>IF(km4_splits_ranks[[#This Row],[40 - 42 ]]="DNF","DNF",RANK(km4_splits_ranks[[#This Row],[40 - 42 ]],km4_splits_ranks[40 - 42 ],1))</f>
        <v>83</v>
      </c>
      <c r="AF105" s="28">
        <f>km4_splits_ranks[[#This Row],[0 - 4 ]]</f>
        <v>1.8551851851851851E-2</v>
      </c>
      <c r="AG105" s="24">
        <f>IF(km4_splits_ranks[[#This Row],[4 - 8 ]]="DNF","DNF",km4_splits_ranks[[#This Row],[4 km]]+km4_splits_ranks[[#This Row],[4 - 8 ]])</f>
        <v>3.8145486111111113E-2</v>
      </c>
      <c r="AH105" s="24">
        <f>IF(km4_splits_ranks[[#This Row],[8 - 12 ]]="DNF","DNF",km4_splits_ranks[[#This Row],[8 km]]+km4_splits_ranks[[#This Row],[8 - 12 ]])</f>
        <v>5.7572337962962968E-2</v>
      </c>
      <c r="AI105" s="24">
        <f>IF(km4_splits_ranks[[#This Row],[12 - 16 ]]="DNF","DNF",km4_splits_ranks[[#This Row],[12 km]]+km4_splits_ranks[[#This Row],[12 - 16 ]])</f>
        <v>7.7332175925925922E-2</v>
      </c>
      <c r="AJ105" s="24">
        <f>IF(km4_splits_ranks[[#This Row],[16 -20 ]]="DNF","DNF",km4_splits_ranks[[#This Row],[16 km]]+km4_splits_ranks[[#This Row],[16 -20 ]])</f>
        <v>9.7035300925925924E-2</v>
      </c>
      <c r="AK105" s="24">
        <f>IF(km4_splits_ranks[[#This Row],[20 - 24 ]]="DNF","DNF",km4_splits_ranks[[#This Row],[20 km]]+km4_splits_ranks[[#This Row],[20 - 24 ]])</f>
        <v>0.11783993055555556</v>
      </c>
      <c r="AL105" s="24">
        <f>IF(km4_splits_ranks[[#This Row],[24 - 28 ]]="DNF","DNF",km4_splits_ranks[[#This Row],[24 km]]+km4_splits_ranks[[#This Row],[24 - 28 ]])</f>
        <v>0.13962905092592592</v>
      </c>
      <c r="AM105" s="24">
        <f>IF(km4_splits_ranks[[#This Row],[28 - 32 ]]="DNF","DNF",km4_splits_ranks[[#This Row],[28 km]]+km4_splits_ranks[[#This Row],[28 - 32 ]])</f>
        <v>0.16038287037037036</v>
      </c>
      <c r="AN105" s="24">
        <f>IF(km4_splits_ranks[[#This Row],[32 - 36 ]]="DNF","DNF",km4_splits_ranks[[#This Row],[32 km]]+km4_splits_ranks[[#This Row],[32 - 36 ]])</f>
        <v>0.18119467592592592</v>
      </c>
      <c r="AO105" s="24">
        <f>IF(km4_splits_ranks[[#This Row],[36 - 40 ]]="DNF","DNF",km4_splits_ranks[[#This Row],[36 km]]+km4_splits_ranks[[#This Row],[36 - 40 ]])</f>
        <v>0.20209374999999999</v>
      </c>
      <c r="AP105" s="29">
        <f>IF(km4_splits_ranks[[#This Row],[40 - 42 ]]="DNF","DNF",km4_splits_ranks[[#This Row],[40 km]]+km4_splits_ranks[[#This Row],[40 - 42 ]])</f>
        <v>0.21124444444444443</v>
      </c>
      <c r="AQ105" s="64">
        <f>IF(km4_splits_ranks[[#This Row],[4 km]]="DNF","DNF",RANK(km4_splits_ranks[[#This Row],[4 km]],km4_splits_ranks[4 km],1))</f>
        <v>108</v>
      </c>
      <c r="AR105" s="65">
        <f>IF(km4_splits_ranks[[#This Row],[8 km]]="DNF","DNF",RANK(km4_splits_ranks[[#This Row],[8 km]],km4_splits_ranks[8 km],1))</f>
        <v>108</v>
      </c>
      <c r="AS105" s="65">
        <f>IF(km4_splits_ranks[[#This Row],[12 km]]="DNF","DNF",RANK(km4_splits_ranks[[#This Row],[12 km]],km4_splits_ranks[12 km],1))</f>
        <v>108</v>
      </c>
      <c r="AT105" s="65">
        <f>IF(km4_splits_ranks[[#This Row],[16 km]]="DNF","DNF",RANK(km4_splits_ranks[[#This Row],[16 km]],km4_splits_ranks[16 km],1))</f>
        <v>108</v>
      </c>
      <c r="AU105" s="65">
        <f>IF(km4_splits_ranks[[#This Row],[20 km]]="DNF","DNF",RANK(km4_splits_ranks[[#This Row],[20 km]],km4_splits_ranks[20 km],1))</f>
        <v>107</v>
      </c>
      <c r="AV105" s="65">
        <f>IF(km4_splits_ranks[[#This Row],[24 km]]="DNF","DNF",RANK(km4_splits_ranks[[#This Row],[24 km]],km4_splits_ranks[24 km],1))</f>
        <v>106</v>
      </c>
      <c r="AW105" s="65">
        <f>IF(km4_splits_ranks[[#This Row],[28 km]]="DNF","DNF",RANK(km4_splits_ranks[[#This Row],[28 km]],km4_splits_ranks[28 km],1))</f>
        <v>104</v>
      </c>
      <c r="AX105" s="65">
        <f>IF(km4_splits_ranks[[#This Row],[32 km]]="DNF","DNF",RANK(km4_splits_ranks[[#This Row],[32 km]],km4_splits_ranks[32 km],1))</f>
        <v>103</v>
      </c>
      <c r="AY105" s="65">
        <f>IF(km4_splits_ranks[[#This Row],[36 km]]="DNF","DNF",RANK(km4_splits_ranks[[#This Row],[36 km]],km4_splits_ranks[36 km],1))</f>
        <v>102</v>
      </c>
      <c r="AZ105" s="65">
        <f>IF(km4_splits_ranks[[#This Row],[40 km]]="DNF","DNF",RANK(km4_splits_ranks[[#This Row],[40 km]],km4_splits_ranks[40 km],1))</f>
        <v>101</v>
      </c>
      <c r="BA105" s="65">
        <f>IF(km4_splits_ranks[[#This Row],[42 km]]="DNF","DNF",RANK(km4_splits_ranks[[#This Row],[42 km]],km4_splits_ranks[42 km],1))</f>
        <v>100</v>
      </c>
    </row>
    <row r="106" spans="2:53" x14ac:dyDescent="0.2">
      <c r="B106" s="5">
        <v>101</v>
      </c>
      <c r="C106" s="1">
        <v>107</v>
      </c>
      <c r="D106" s="1" t="s">
        <v>179</v>
      </c>
      <c r="E106" s="3">
        <v>1970</v>
      </c>
      <c r="F106" s="3" t="s">
        <v>46</v>
      </c>
      <c r="G106" s="3">
        <v>9</v>
      </c>
      <c r="H106" s="1" t="s">
        <v>53</v>
      </c>
      <c r="I106" s="7">
        <v>0.21645555555555554</v>
      </c>
      <c r="J106" s="38">
        <f>SUM(laps_times[[#This Row],[1]:[6]])</f>
        <v>1.6942013888888888E-2</v>
      </c>
      <c r="K106" s="39">
        <f>SUM(laps_times[[#This Row],[7]:[12]])</f>
        <v>1.6946296296296296E-2</v>
      </c>
      <c r="L106" s="39">
        <f>SUM(laps_times[[#This Row],[13]:[18]])</f>
        <v>1.7874768518518519E-2</v>
      </c>
      <c r="M106" s="39">
        <f>SUM(laps_times[[#This Row],[19]:[24]])</f>
        <v>1.8584143518518517E-2</v>
      </c>
      <c r="N106" s="39">
        <f>SUM(laps_times[[#This Row],[25]:[30]])</f>
        <v>2.0492129629629628E-2</v>
      </c>
      <c r="O106" s="39">
        <f>SUM(laps_times[[#This Row],[31]:[36]])</f>
        <v>2.1470717592592593E-2</v>
      </c>
      <c r="P106" s="39">
        <f>SUM(laps_times[[#This Row],[37]:[42]])</f>
        <v>2.2521874999999997E-2</v>
      </c>
      <c r="Q106" s="39">
        <f>SUM(laps_times[[#This Row],[43]:[48]])</f>
        <v>2.216527777777778E-2</v>
      </c>
      <c r="R106" s="39">
        <f>SUM(laps_times[[#This Row],[49]:[54]])</f>
        <v>2.2522222222222221E-2</v>
      </c>
      <c r="S106" s="39">
        <f>SUM(laps_times[[#This Row],[55]:[60]])</f>
        <v>2.4845601851851851E-2</v>
      </c>
      <c r="T106" s="40">
        <f>SUM(laps_times[[#This Row],[61]:[63]])</f>
        <v>1.2090740740740739E-2</v>
      </c>
      <c r="U106" s="58">
        <f>IF(km4_splits_ranks[[#This Row],[0 - 4 ]]="DNF","DNF",RANK(km4_splits_ranks[[#This Row],[0 - 4 ]],km4_splits_ranks[0 - 4 ],1))</f>
        <v>105</v>
      </c>
      <c r="V106" s="59">
        <f>IF(km4_splits_ranks[[#This Row],[4 - 8 ]]="DNF","DNF",RANK(km4_splits_ranks[[#This Row],[4 - 8 ]],km4_splits_ranks[4 - 8 ],1))</f>
        <v>106</v>
      </c>
      <c r="W106" s="59">
        <f>IF(km4_splits_ranks[[#This Row],[8 - 12 ]]="DNF","DNF",RANK(km4_splits_ranks[[#This Row],[8 - 12 ]],km4_splits_ranks[8 - 12 ],1))</f>
        <v>106</v>
      </c>
      <c r="X106" s="59">
        <f>IF(km4_splits_ranks[[#This Row],[12 - 16 ]]="DNF","DNF",RANK(km4_splits_ranks[[#This Row],[12 - 16 ]],km4_splits_ranks[12 - 16 ],1))</f>
        <v>104</v>
      </c>
      <c r="Y106" s="59">
        <f>IF(km4_splits_ranks[[#This Row],[16 -20 ]]="DNF","DNF",RANK(km4_splits_ranks[[#This Row],[16 -20 ]],km4_splits_ranks[16 -20 ],1))</f>
        <v>106</v>
      </c>
      <c r="Z106" s="59">
        <f>IF(km4_splits_ranks[[#This Row],[20 - 24 ]]="DNF","DNF",RANK(km4_splits_ranks[[#This Row],[20 - 24 ]],km4_splits_ranks[20 - 24 ],1))</f>
        <v>105</v>
      </c>
      <c r="AA106" s="59">
        <f>IF(km4_splits_ranks[[#This Row],[24 - 28 ]]="DNF","DNF",RANK(km4_splits_ranks[[#This Row],[24 - 28 ]],km4_splits_ranks[24 - 28 ],1))</f>
        <v>103</v>
      </c>
      <c r="AB106" s="59">
        <f>IF(km4_splits_ranks[[#This Row],[28 - 32 ]]="DNF","DNF",RANK(km4_splits_ranks[[#This Row],[28 - 32 ]],km4_splits_ranks[28 - 32 ],1))</f>
        <v>100</v>
      </c>
      <c r="AC106" s="59">
        <f>IF(km4_splits_ranks[[#This Row],[32 - 36 ]]="DNF","DNF",RANK(km4_splits_ranks[[#This Row],[32 - 36 ]],km4_splits_ranks[32 - 36 ],1))</f>
        <v>98</v>
      </c>
      <c r="AD106" s="59">
        <f>IF(km4_splits_ranks[[#This Row],[36 - 40 ]]="DNF","DNF",RANK(km4_splits_ranks[[#This Row],[36 - 40 ]],km4_splits_ranks[36 - 40 ],1))</f>
        <v>100</v>
      </c>
      <c r="AE106" s="60">
        <f>IF(km4_splits_ranks[[#This Row],[40 - 42 ]]="DNF","DNF",RANK(km4_splits_ranks[[#This Row],[40 - 42 ]],km4_splits_ranks[40 - 42 ],1))</f>
        <v>101</v>
      </c>
      <c r="AF106" s="28">
        <f>km4_splits_ranks[[#This Row],[0 - 4 ]]</f>
        <v>1.6942013888888888E-2</v>
      </c>
      <c r="AG106" s="24">
        <f>IF(km4_splits_ranks[[#This Row],[4 - 8 ]]="DNF","DNF",km4_splits_ranks[[#This Row],[4 km]]+km4_splits_ranks[[#This Row],[4 - 8 ]])</f>
        <v>3.3888310185185185E-2</v>
      </c>
      <c r="AH106" s="24">
        <f>IF(km4_splits_ranks[[#This Row],[8 - 12 ]]="DNF","DNF",km4_splits_ranks[[#This Row],[8 km]]+km4_splits_ranks[[#This Row],[8 - 12 ]])</f>
        <v>5.1763078703703704E-2</v>
      </c>
      <c r="AI106" s="24">
        <f>IF(km4_splits_ranks[[#This Row],[12 - 16 ]]="DNF","DNF",km4_splits_ranks[[#This Row],[12 km]]+km4_splits_ranks[[#This Row],[12 - 16 ]])</f>
        <v>7.0347222222222228E-2</v>
      </c>
      <c r="AJ106" s="24">
        <f>IF(km4_splits_ranks[[#This Row],[16 -20 ]]="DNF","DNF",km4_splits_ranks[[#This Row],[16 km]]+km4_splits_ranks[[#This Row],[16 -20 ]])</f>
        <v>9.0839351851851852E-2</v>
      </c>
      <c r="AK106" s="24">
        <f>IF(km4_splits_ranks[[#This Row],[20 - 24 ]]="DNF","DNF",km4_splits_ranks[[#This Row],[20 km]]+km4_splits_ranks[[#This Row],[20 - 24 ]])</f>
        <v>0.11231006944444444</v>
      </c>
      <c r="AL106" s="24">
        <f>IF(km4_splits_ranks[[#This Row],[24 - 28 ]]="DNF","DNF",km4_splits_ranks[[#This Row],[24 km]]+km4_splits_ranks[[#This Row],[24 - 28 ]])</f>
        <v>0.13483194444444443</v>
      </c>
      <c r="AM106" s="24">
        <f>IF(km4_splits_ranks[[#This Row],[28 - 32 ]]="DNF","DNF",km4_splits_ranks[[#This Row],[28 km]]+km4_splits_ranks[[#This Row],[28 - 32 ]])</f>
        <v>0.1569972222222222</v>
      </c>
      <c r="AN106" s="24">
        <f>IF(km4_splits_ranks[[#This Row],[32 - 36 ]]="DNF","DNF",km4_splits_ranks[[#This Row],[32 km]]+km4_splits_ranks[[#This Row],[32 - 36 ]])</f>
        <v>0.17951944444444443</v>
      </c>
      <c r="AO106" s="24">
        <f>IF(km4_splits_ranks[[#This Row],[36 - 40 ]]="DNF","DNF",km4_splits_ranks[[#This Row],[36 km]]+km4_splits_ranks[[#This Row],[36 - 40 ]])</f>
        <v>0.20436504629629629</v>
      </c>
      <c r="AP106" s="29">
        <f>IF(km4_splits_ranks[[#This Row],[40 - 42 ]]="DNF","DNF",km4_splits_ranks[[#This Row],[40 km]]+km4_splits_ranks[[#This Row],[40 - 42 ]])</f>
        <v>0.21645578703703702</v>
      </c>
      <c r="AQ106" s="64">
        <f>IF(km4_splits_ranks[[#This Row],[4 km]]="DNF","DNF",RANK(km4_splits_ranks[[#This Row],[4 km]],km4_splits_ranks[4 km],1))</f>
        <v>105</v>
      </c>
      <c r="AR106" s="65">
        <f>IF(km4_splits_ranks[[#This Row],[8 km]]="DNF","DNF",RANK(km4_splits_ranks[[#This Row],[8 km]],km4_splits_ranks[8 km],1))</f>
        <v>104</v>
      </c>
      <c r="AS106" s="65">
        <f>IF(km4_splits_ranks[[#This Row],[12 km]]="DNF","DNF",RANK(km4_splits_ranks[[#This Row],[12 km]],km4_splits_ranks[12 km],1))</f>
        <v>106</v>
      </c>
      <c r="AT106" s="65">
        <f>IF(km4_splits_ranks[[#This Row],[16 km]]="DNF","DNF",RANK(km4_splits_ranks[[#This Row],[16 km]],km4_splits_ranks[16 km],1))</f>
        <v>106</v>
      </c>
      <c r="AU106" s="65">
        <f>IF(km4_splits_ranks[[#This Row],[20 km]]="DNF","DNF",RANK(km4_splits_ranks[[#This Row],[20 km]],km4_splits_ranks[20 km],1))</f>
        <v>105</v>
      </c>
      <c r="AV106" s="65">
        <f>IF(km4_splits_ranks[[#This Row],[24 km]]="DNF","DNF",RANK(km4_splits_ranks[[#This Row],[24 km]],km4_splits_ranks[24 km],1))</f>
        <v>105</v>
      </c>
      <c r="AW106" s="65">
        <f>IF(km4_splits_ranks[[#This Row],[28 km]]="DNF","DNF",RANK(km4_splits_ranks[[#This Row],[28 km]],km4_splits_ranks[28 km],1))</f>
        <v>102</v>
      </c>
      <c r="AX106" s="65">
        <f>IF(km4_splits_ranks[[#This Row],[32 km]]="DNF","DNF",RANK(km4_splits_ranks[[#This Row],[32 km]],km4_splits_ranks[32 km],1))</f>
        <v>101</v>
      </c>
      <c r="AY106" s="65">
        <f>IF(km4_splits_ranks[[#This Row],[36 km]]="DNF","DNF",RANK(km4_splits_ranks[[#This Row],[36 km]],km4_splits_ranks[36 km],1))</f>
        <v>101</v>
      </c>
      <c r="AZ106" s="65">
        <f>IF(km4_splits_ranks[[#This Row],[40 km]]="DNF","DNF",RANK(km4_splits_ranks[[#This Row],[40 km]],km4_splits_ranks[40 km],1))</f>
        <v>102</v>
      </c>
      <c r="BA106" s="65">
        <f>IF(km4_splits_ranks[[#This Row],[42 km]]="DNF","DNF",RANK(km4_splits_ranks[[#This Row],[42 km]],km4_splits_ranks[42 km],1))</f>
        <v>101</v>
      </c>
    </row>
    <row r="107" spans="2:53" x14ac:dyDescent="0.2">
      <c r="B107" s="5">
        <v>102</v>
      </c>
      <c r="C107" s="1">
        <v>90</v>
      </c>
      <c r="D107" s="1" t="s">
        <v>180</v>
      </c>
      <c r="E107" s="3">
        <v>1946</v>
      </c>
      <c r="F107" s="3" t="s">
        <v>64</v>
      </c>
      <c r="G107" s="3">
        <v>12</v>
      </c>
      <c r="H107" s="1" t="s">
        <v>181</v>
      </c>
      <c r="I107" s="7">
        <v>0.22462905092592592</v>
      </c>
      <c r="J107" s="38">
        <f>SUM(laps_times[[#This Row],[1]:[6]])</f>
        <v>1.6937847222222226E-2</v>
      </c>
      <c r="K107" s="39">
        <f>SUM(laps_times[[#This Row],[7]:[12]])</f>
        <v>1.6899999999999998E-2</v>
      </c>
      <c r="L107" s="39">
        <f>SUM(laps_times[[#This Row],[13]:[18]])</f>
        <v>1.7788310185185185E-2</v>
      </c>
      <c r="M107" s="39">
        <f>SUM(laps_times[[#This Row],[19]:[24]])</f>
        <v>1.8639120370370372E-2</v>
      </c>
      <c r="N107" s="39">
        <f>SUM(laps_times[[#This Row],[25]:[30]])</f>
        <v>1.9566550925925925E-2</v>
      </c>
      <c r="O107" s="39">
        <f>SUM(laps_times[[#This Row],[31]:[36]])</f>
        <v>2.2130902777777781E-2</v>
      </c>
      <c r="P107" s="39">
        <f>SUM(laps_times[[#This Row],[37]:[42]])</f>
        <v>2.3384374999999999E-2</v>
      </c>
      <c r="Q107" s="39">
        <f>SUM(laps_times[[#This Row],[43]:[48]])</f>
        <v>2.4668981481481483E-2</v>
      </c>
      <c r="R107" s="39">
        <f>SUM(laps_times[[#This Row],[49]:[54]])</f>
        <v>2.5499305555555553E-2</v>
      </c>
      <c r="S107" s="39">
        <f>SUM(laps_times[[#This Row],[55]:[60]])</f>
        <v>2.6294328703703705E-2</v>
      </c>
      <c r="T107" s="40">
        <f>SUM(laps_times[[#This Row],[61]:[63]])</f>
        <v>1.2819791666666667E-2</v>
      </c>
      <c r="U107" s="58">
        <f>IF(km4_splits_ranks[[#This Row],[0 - 4 ]]="DNF","DNF",RANK(km4_splits_ranks[[#This Row],[0 - 4 ]],km4_splits_ranks[0 - 4 ],1))</f>
        <v>104</v>
      </c>
      <c r="V107" s="59">
        <f>IF(km4_splits_ranks[[#This Row],[4 - 8 ]]="DNF","DNF",RANK(km4_splits_ranks[[#This Row],[4 - 8 ]],km4_splits_ranks[4 - 8 ],1))</f>
        <v>104</v>
      </c>
      <c r="W107" s="59">
        <f>IF(km4_splits_ranks[[#This Row],[8 - 12 ]]="DNF","DNF",RANK(km4_splits_ranks[[#This Row],[8 - 12 ]],km4_splits_ranks[8 - 12 ],1))</f>
        <v>105</v>
      </c>
      <c r="X107" s="59">
        <f>IF(km4_splits_ranks[[#This Row],[12 - 16 ]]="DNF","DNF",RANK(km4_splits_ranks[[#This Row],[12 - 16 ]],km4_splits_ranks[12 - 16 ],1))</f>
        <v>105</v>
      </c>
      <c r="Y107" s="59">
        <f>IF(km4_splits_ranks[[#This Row],[16 -20 ]]="DNF","DNF",RANK(km4_splits_ranks[[#This Row],[16 -20 ]],km4_splits_ranks[16 -20 ],1))</f>
        <v>104</v>
      </c>
      <c r="Z107" s="59">
        <f>IF(km4_splits_ranks[[#This Row],[20 - 24 ]]="DNF","DNF",RANK(km4_splits_ranks[[#This Row],[20 - 24 ]],km4_splits_ranks[20 - 24 ],1))</f>
        <v>106</v>
      </c>
      <c r="AA107" s="59">
        <f>IF(km4_splits_ranks[[#This Row],[24 - 28 ]]="DNF","DNF",RANK(km4_splits_ranks[[#This Row],[24 - 28 ]],km4_splits_ranks[24 - 28 ],1))</f>
        <v>104</v>
      </c>
      <c r="AB107" s="59">
        <f>IF(km4_splits_ranks[[#This Row],[28 - 32 ]]="DNF","DNF",RANK(km4_splits_ranks[[#This Row],[28 - 32 ]],km4_splits_ranks[28 - 32 ],1))</f>
        <v>103</v>
      </c>
      <c r="AC107" s="59">
        <f>IF(km4_splits_ranks[[#This Row],[32 - 36 ]]="DNF","DNF",RANK(km4_splits_ranks[[#This Row],[32 - 36 ]],km4_splits_ranks[32 - 36 ],1))</f>
        <v>103</v>
      </c>
      <c r="AD107" s="59">
        <f>IF(km4_splits_ranks[[#This Row],[36 - 40 ]]="DNF","DNF",RANK(km4_splits_ranks[[#This Row],[36 - 40 ]],km4_splits_ranks[36 - 40 ],1))</f>
        <v>103</v>
      </c>
      <c r="AE107" s="60">
        <f>IF(km4_splits_ranks[[#This Row],[40 - 42 ]]="DNF","DNF",RANK(km4_splits_ranks[[#This Row],[40 - 42 ]],km4_splits_ranks[40 - 42 ],1))</f>
        <v>102</v>
      </c>
      <c r="AF107" s="28">
        <f>km4_splits_ranks[[#This Row],[0 - 4 ]]</f>
        <v>1.6937847222222226E-2</v>
      </c>
      <c r="AG107" s="24">
        <f>IF(km4_splits_ranks[[#This Row],[4 - 8 ]]="DNF","DNF",km4_splits_ranks[[#This Row],[4 km]]+km4_splits_ranks[[#This Row],[4 - 8 ]])</f>
        <v>3.3837847222222224E-2</v>
      </c>
      <c r="AH107" s="24">
        <f>IF(km4_splits_ranks[[#This Row],[8 - 12 ]]="DNF","DNF",km4_splits_ranks[[#This Row],[8 km]]+km4_splits_ranks[[#This Row],[8 - 12 ]])</f>
        <v>5.1626157407407405E-2</v>
      </c>
      <c r="AI107" s="24">
        <f>IF(km4_splits_ranks[[#This Row],[12 - 16 ]]="DNF","DNF",km4_splits_ranks[[#This Row],[12 km]]+km4_splits_ranks[[#This Row],[12 - 16 ]])</f>
        <v>7.0265277777777774E-2</v>
      </c>
      <c r="AJ107" s="24">
        <f>IF(km4_splits_ranks[[#This Row],[16 -20 ]]="DNF","DNF",km4_splits_ranks[[#This Row],[16 km]]+km4_splits_ranks[[#This Row],[16 -20 ]])</f>
        <v>8.9831828703703695E-2</v>
      </c>
      <c r="AK107" s="24">
        <f>IF(km4_splits_ranks[[#This Row],[20 - 24 ]]="DNF","DNF",km4_splits_ranks[[#This Row],[20 km]]+km4_splits_ranks[[#This Row],[20 - 24 ]])</f>
        <v>0.11196273148148148</v>
      </c>
      <c r="AL107" s="24">
        <f>IF(km4_splits_ranks[[#This Row],[24 - 28 ]]="DNF","DNF",km4_splits_ranks[[#This Row],[24 km]]+km4_splits_ranks[[#This Row],[24 - 28 ]])</f>
        <v>0.13534710648148146</v>
      </c>
      <c r="AM107" s="24">
        <f>IF(km4_splits_ranks[[#This Row],[28 - 32 ]]="DNF","DNF",km4_splits_ranks[[#This Row],[28 km]]+km4_splits_ranks[[#This Row],[28 - 32 ]])</f>
        <v>0.16001608796296293</v>
      </c>
      <c r="AN107" s="24">
        <f>IF(km4_splits_ranks[[#This Row],[32 - 36 ]]="DNF","DNF",km4_splits_ranks[[#This Row],[32 km]]+km4_splits_ranks[[#This Row],[32 - 36 ]])</f>
        <v>0.18551539351851848</v>
      </c>
      <c r="AO107" s="24">
        <f>IF(km4_splits_ranks[[#This Row],[36 - 40 ]]="DNF","DNF",km4_splits_ranks[[#This Row],[36 km]]+km4_splits_ranks[[#This Row],[36 - 40 ]])</f>
        <v>0.21180972222222219</v>
      </c>
      <c r="AP107" s="29">
        <f>IF(km4_splits_ranks[[#This Row],[40 - 42 ]]="DNF","DNF",km4_splits_ranks[[#This Row],[40 km]]+km4_splits_ranks[[#This Row],[40 - 42 ]])</f>
        <v>0.22462951388888885</v>
      </c>
      <c r="AQ107" s="64">
        <f>IF(km4_splits_ranks[[#This Row],[4 km]]="DNF","DNF",RANK(km4_splits_ranks[[#This Row],[4 km]],km4_splits_ranks[4 km],1))</f>
        <v>104</v>
      </c>
      <c r="AR107" s="65">
        <f>IF(km4_splits_ranks[[#This Row],[8 km]]="DNF","DNF",RANK(km4_splits_ranks[[#This Row],[8 km]],km4_splits_ranks[8 km],1))</f>
        <v>103</v>
      </c>
      <c r="AS107" s="65">
        <f>IF(km4_splits_ranks[[#This Row],[12 km]]="DNF","DNF",RANK(km4_splits_ranks[[#This Row],[12 km]],km4_splits_ranks[12 km],1))</f>
        <v>105</v>
      </c>
      <c r="AT107" s="65">
        <f>IF(km4_splits_ranks[[#This Row],[16 km]]="DNF","DNF",RANK(km4_splits_ranks[[#This Row],[16 km]],km4_splits_ranks[16 km],1))</f>
        <v>105</v>
      </c>
      <c r="AU107" s="65">
        <f>IF(km4_splits_ranks[[#This Row],[20 km]]="DNF","DNF",RANK(km4_splits_ranks[[#This Row],[20 km]],km4_splits_ranks[20 km],1))</f>
        <v>104</v>
      </c>
      <c r="AV107" s="65">
        <f>IF(km4_splits_ranks[[#This Row],[24 km]]="DNF","DNF",RANK(km4_splits_ranks[[#This Row],[24 km]],km4_splits_ranks[24 km],1))</f>
        <v>104</v>
      </c>
      <c r="AW107" s="65">
        <f>IF(km4_splits_ranks[[#This Row],[28 km]]="DNF","DNF",RANK(km4_splits_ranks[[#This Row],[28 km]],km4_splits_ranks[28 km],1))</f>
        <v>103</v>
      </c>
      <c r="AX107" s="65">
        <f>IF(km4_splits_ranks[[#This Row],[32 km]]="DNF","DNF",RANK(km4_splits_ranks[[#This Row],[32 km]],km4_splits_ranks[32 km],1))</f>
        <v>102</v>
      </c>
      <c r="AY107" s="65">
        <f>IF(km4_splits_ranks[[#This Row],[36 km]]="DNF","DNF",RANK(km4_splits_ranks[[#This Row],[36 km]],km4_splits_ranks[36 km],1))</f>
        <v>103</v>
      </c>
      <c r="AZ107" s="65">
        <f>IF(km4_splits_ranks[[#This Row],[40 km]]="DNF","DNF",RANK(km4_splits_ranks[[#This Row],[40 km]],km4_splits_ranks[40 km],1))</f>
        <v>103</v>
      </c>
      <c r="BA107" s="65">
        <f>IF(km4_splits_ranks[[#This Row],[42 km]]="DNF","DNF",RANK(km4_splits_ranks[[#This Row],[42 km]],km4_splits_ranks[42 km],1))</f>
        <v>102</v>
      </c>
    </row>
    <row r="108" spans="2:53" x14ac:dyDescent="0.2">
      <c r="B108" s="5" t="s">
        <v>189</v>
      </c>
      <c r="C108" s="1">
        <v>37</v>
      </c>
      <c r="D108" s="1" t="s">
        <v>190</v>
      </c>
      <c r="E108" s="3">
        <v>1963</v>
      </c>
      <c r="F108" s="3" t="s">
        <v>38</v>
      </c>
      <c r="G108" s="3" t="s">
        <v>189</v>
      </c>
      <c r="H108" s="1" t="s">
        <v>138</v>
      </c>
      <c r="I108" s="12" t="s">
        <v>189</v>
      </c>
      <c r="J108" s="38">
        <f>SUM(laps_times[[#This Row],[1]:[6]])</f>
        <v>1.3063194444444445E-2</v>
      </c>
      <c r="K108" s="39">
        <f>SUM(laps_times[[#This Row],[7]:[12]])</f>
        <v>1.2293634259259259E-2</v>
      </c>
      <c r="L108" s="39">
        <f>SUM(laps_times[[#This Row],[13]:[18]])</f>
        <v>1.2326041666666666E-2</v>
      </c>
      <c r="M108" s="39">
        <f>SUM(laps_times[[#This Row],[19]:[24]])</f>
        <v>1.2486689814814817E-2</v>
      </c>
      <c r="N108" s="39">
        <f>SUM(laps_times[[#This Row],[25]:[30]])</f>
        <v>1.2577314814814815E-2</v>
      </c>
      <c r="O108" s="39">
        <f>SUM(laps_times[[#This Row],[31]:[36]])</f>
        <v>1.3224074074074076E-2</v>
      </c>
      <c r="P108" s="39">
        <f>SUM(laps_times[[#This Row],[37]:[42]])</f>
        <v>1.3940972222222221E-2</v>
      </c>
      <c r="Q108" s="39">
        <f>SUM(laps_times[[#This Row],[43]:[48]])</f>
        <v>1.5046990740740741E-2</v>
      </c>
      <c r="R108" s="39">
        <f>SUM(laps_times[[#This Row],[49]:[54]])</f>
        <v>1.6585532407407406E-2</v>
      </c>
      <c r="S108" s="39">
        <f>SUM(laps_times[[#This Row],[55]:[60]])</f>
        <v>2.6091782407407407E-2</v>
      </c>
      <c r="T108" s="40" t="s">
        <v>189</v>
      </c>
      <c r="U108" s="58">
        <f>IF(km4_splits_ranks[[#This Row],[0 - 4 ]]="DNF","DNF",RANK(km4_splits_ranks[[#This Row],[0 - 4 ]],km4_splits_ranks[0 - 4 ],1))</f>
        <v>40</v>
      </c>
      <c r="V108" s="59">
        <f>IF(km4_splits_ranks[[#This Row],[4 - 8 ]]="DNF","DNF",RANK(km4_splits_ranks[[#This Row],[4 - 8 ]],km4_splits_ranks[4 - 8 ],1))</f>
        <v>26</v>
      </c>
      <c r="W108" s="59">
        <f>IF(km4_splits_ranks[[#This Row],[8 - 12 ]]="DNF","DNF",RANK(km4_splits_ranks[[#This Row],[8 - 12 ]],km4_splits_ranks[8 - 12 ],1))</f>
        <v>26</v>
      </c>
      <c r="X108" s="59">
        <f>IF(km4_splits_ranks[[#This Row],[12 - 16 ]]="DNF","DNF",RANK(km4_splits_ranks[[#This Row],[12 - 16 ]],km4_splits_ranks[12 - 16 ],1))</f>
        <v>28</v>
      </c>
      <c r="Y108" s="59">
        <f>IF(km4_splits_ranks[[#This Row],[16 -20 ]]="DNF","DNF",RANK(km4_splits_ranks[[#This Row],[16 -20 ]],km4_splits_ranks[16 -20 ],1))</f>
        <v>24</v>
      </c>
      <c r="Z108" s="59">
        <f>IF(km4_splits_ranks[[#This Row],[20 - 24 ]]="DNF","DNF",RANK(km4_splits_ranks[[#This Row],[20 - 24 ]],km4_splits_ranks[20 - 24 ],1))</f>
        <v>35</v>
      </c>
      <c r="AA108" s="59">
        <f>IF(km4_splits_ranks[[#This Row],[24 - 28 ]]="DNF","DNF",RANK(km4_splits_ranks[[#This Row],[24 - 28 ]],km4_splits_ranks[24 - 28 ],1))</f>
        <v>41</v>
      </c>
      <c r="AB108" s="59">
        <f>IF(km4_splits_ranks[[#This Row],[28 - 32 ]]="DNF","DNF",RANK(km4_splits_ranks[[#This Row],[28 - 32 ]],km4_splits_ranks[28 - 32 ],1))</f>
        <v>56</v>
      </c>
      <c r="AC108" s="59">
        <f>IF(km4_splits_ranks[[#This Row],[32 - 36 ]]="DNF","DNF",RANK(km4_splits_ranks[[#This Row],[32 - 36 ]],km4_splits_ranks[32 - 36 ],1))</f>
        <v>68</v>
      </c>
      <c r="AD108" s="59">
        <f>IF(km4_splits_ranks[[#This Row],[36 - 40 ]]="DNF","DNF",RANK(km4_splits_ranks[[#This Row],[36 - 40 ]],km4_splits_ranks[36 - 40 ],1))</f>
        <v>101</v>
      </c>
      <c r="AE108" s="60" t="str">
        <f>IF(km4_splits_ranks[[#This Row],[40 - 42 ]]="DNF","DNF",RANK(km4_splits_ranks[[#This Row],[40 - 42 ]],km4_splits_ranks[40 - 42 ],1))</f>
        <v>DNF</v>
      </c>
      <c r="AF108" s="28">
        <f>km4_splits_ranks[[#This Row],[0 - 4 ]]</f>
        <v>1.3063194444444445E-2</v>
      </c>
      <c r="AG108" s="24">
        <f>IF(km4_splits_ranks[[#This Row],[4 - 8 ]]="DNF","DNF",km4_splits_ranks[[#This Row],[4 km]]+km4_splits_ranks[[#This Row],[4 - 8 ]])</f>
        <v>2.5356828703703704E-2</v>
      </c>
      <c r="AH108" s="24">
        <f>IF(km4_splits_ranks[[#This Row],[8 - 12 ]]="DNF","DNF",km4_splits_ranks[[#This Row],[8 km]]+km4_splits_ranks[[#This Row],[8 - 12 ]])</f>
        <v>3.7682870370370367E-2</v>
      </c>
      <c r="AI108" s="24">
        <f>IF(km4_splits_ranks[[#This Row],[12 - 16 ]]="DNF","DNF",km4_splits_ranks[[#This Row],[12 km]]+km4_splits_ranks[[#This Row],[12 - 16 ]])</f>
        <v>5.0169560185185182E-2</v>
      </c>
      <c r="AJ108" s="24">
        <f>IF(km4_splits_ranks[[#This Row],[16 -20 ]]="DNF","DNF",km4_splits_ranks[[#This Row],[16 km]]+km4_splits_ranks[[#This Row],[16 -20 ]])</f>
        <v>6.2746874999999994E-2</v>
      </c>
      <c r="AK108" s="24">
        <f>IF(km4_splits_ranks[[#This Row],[20 - 24 ]]="DNF","DNF",km4_splits_ranks[[#This Row],[20 km]]+km4_splits_ranks[[#This Row],[20 - 24 ]])</f>
        <v>7.5970949074074062E-2</v>
      </c>
      <c r="AL108" s="24">
        <f>IF(km4_splits_ranks[[#This Row],[24 - 28 ]]="DNF","DNF",km4_splits_ranks[[#This Row],[24 km]]+km4_splits_ranks[[#This Row],[24 - 28 ]])</f>
        <v>8.9911921296296285E-2</v>
      </c>
      <c r="AM108" s="24">
        <f>IF(km4_splits_ranks[[#This Row],[28 - 32 ]]="DNF","DNF",km4_splits_ranks[[#This Row],[28 km]]+km4_splits_ranks[[#This Row],[28 - 32 ]])</f>
        <v>0.10495891203703703</v>
      </c>
      <c r="AN108" s="24">
        <f>IF(km4_splits_ranks[[#This Row],[32 - 36 ]]="DNF","DNF",km4_splits_ranks[[#This Row],[32 km]]+km4_splits_ranks[[#This Row],[32 - 36 ]])</f>
        <v>0.12154444444444443</v>
      </c>
      <c r="AO108" s="24">
        <f>IF(km4_splits_ranks[[#This Row],[36 - 40 ]]="DNF","DNF",km4_splits_ranks[[#This Row],[36 km]]+km4_splits_ranks[[#This Row],[36 - 40 ]])</f>
        <v>0.14763622685185185</v>
      </c>
      <c r="AP108" s="29" t="str">
        <f>IF(km4_splits_ranks[[#This Row],[40 - 42 ]]="DNF","DNF",km4_splits_ranks[[#This Row],[40 km]]+km4_splits_ranks[[#This Row],[40 - 42 ]])</f>
        <v>DNF</v>
      </c>
      <c r="AQ108" s="64">
        <f>IF(km4_splits_ranks[[#This Row],[4 km]]="DNF","DNF",RANK(km4_splits_ranks[[#This Row],[4 km]],km4_splits_ranks[4 km],1))</f>
        <v>40</v>
      </c>
      <c r="AR108" s="65">
        <f>IF(km4_splits_ranks[[#This Row],[8 km]]="DNF","DNF",RANK(km4_splits_ranks[[#This Row],[8 km]],km4_splits_ranks[8 km],1))</f>
        <v>35</v>
      </c>
      <c r="AS108" s="65">
        <f>IF(km4_splits_ranks[[#This Row],[12 km]]="DNF","DNF",RANK(km4_splits_ranks[[#This Row],[12 km]],km4_splits_ranks[12 km],1))</f>
        <v>30</v>
      </c>
      <c r="AT108" s="65">
        <f>IF(km4_splits_ranks[[#This Row],[16 km]]="DNF","DNF",RANK(km4_splits_ranks[[#This Row],[16 km]],km4_splits_ranks[16 km],1))</f>
        <v>30</v>
      </c>
      <c r="AU108" s="65">
        <f>IF(km4_splits_ranks[[#This Row],[20 km]]="DNF","DNF",RANK(km4_splits_ranks[[#This Row],[20 km]],km4_splits_ranks[20 km],1))</f>
        <v>30</v>
      </c>
      <c r="AV108" s="65">
        <f>IF(km4_splits_ranks[[#This Row],[24 km]]="DNF","DNF",RANK(km4_splits_ranks[[#This Row],[24 km]],km4_splits_ranks[24 km],1))</f>
        <v>28</v>
      </c>
      <c r="AW108" s="65">
        <f>IF(km4_splits_ranks[[#This Row],[28 km]]="DNF","DNF",RANK(km4_splits_ranks[[#This Row],[28 km]],km4_splits_ranks[28 km],1))</f>
        <v>30</v>
      </c>
      <c r="AX108" s="65">
        <f>IF(km4_splits_ranks[[#This Row],[32 km]]="DNF","DNF",RANK(km4_splits_ranks[[#This Row],[32 km]],km4_splits_ranks[32 km],1))</f>
        <v>34</v>
      </c>
      <c r="AY108" s="65">
        <f>IF(km4_splits_ranks[[#This Row],[36 km]]="DNF","DNF",RANK(km4_splits_ranks[[#This Row],[36 km]],km4_splits_ranks[36 km],1))</f>
        <v>40</v>
      </c>
      <c r="AZ108" s="65">
        <f>IF(km4_splits_ranks[[#This Row],[40 km]]="DNF","DNF",RANK(km4_splits_ranks[[#This Row],[40 km]],km4_splits_ranks[40 km],1))</f>
        <v>66</v>
      </c>
      <c r="BA108" s="65" t="str">
        <f>IF(km4_splits_ranks[[#This Row],[42 km]]="DNF","DNF",RANK(km4_splits_ranks[[#This Row],[42 km]],km4_splits_ranks[42 km],1))</f>
        <v>DNF</v>
      </c>
    </row>
    <row r="109" spans="2:53" x14ac:dyDescent="0.2">
      <c r="B109" s="5" t="s">
        <v>189</v>
      </c>
      <c r="C109" s="1">
        <v>120</v>
      </c>
      <c r="D109" s="1" t="s">
        <v>191</v>
      </c>
      <c r="E109" s="3">
        <v>1968</v>
      </c>
      <c r="F109" s="3" t="s">
        <v>1</v>
      </c>
      <c r="G109" s="3" t="s">
        <v>189</v>
      </c>
      <c r="I109" s="12" t="s">
        <v>189</v>
      </c>
      <c r="J109" s="38">
        <f>SUM(laps_times[[#This Row],[1]:[6]])</f>
        <v>1.8123263888888887E-2</v>
      </c>
      <c r="K109" s="39">
        <f>SUM(laps_times[[#This Row],[7]:[12]])</f>
        <v>1.6502083333333334E-2</v>
      </c>
      <c r="L109" s="39">
        <f>SUM(laps_times[[#This Row],[13]:[18]])</f>
        <v>1.6657060185185184E-2</v>
      </c>
      <c r="M109" s="39">
        <f>SUM(laps_times[[#This Row],[19]:[24]])</f>
        <v>1.612997685185185E-2</v>
      </c>
      <c r="N109" s="39">
        <f>SUM(laps_times[[#This Row],[25]:[30]])</f>
        <v>1.7207870370370373E-2</v>
      </c>
      <c r="O109" s="39">
        <f>SUM(laps_times[[#This Row],[31]:[36]])</f>
        <v>1.9220023148148149E-2</v>
      </c>
      <c r="P109" s="39">
        <f>SUM(laps_times[[#This Row],[37]:[42]])</f>
        <v>2.0360185185185183E-2</v>
      </c>
      <c r="Q109" s="39" t="s">
        <v>189</v>
      </c>
      <c r="R109" s="39" t="s">
        <v>189</v>
      </c>
      <c r="S109" s="39" t="s">
        <v>189</v>
      </c>
      <c r="T109" s="40" t="s">
        <v>189</v>
      </c>
      <c r="U109" s="58">
        <f>IF(km4_splits_ranks[[#This Row],[0 - 4 ]]="DNF","DNF",RANK(km4_splits_ranks[[#This Row],[0 - 4 ]],km4_splits_ranks[0 - 4 ],1))</f>
        <v>107</v>
      </c>
      <c r="V109" s="59">
        <f>IF(km4_splits_ranks[[#This Row],[4 - 8 ]]="DNF","DNF",RANK(km4_splits_ranks[[#This Row],[4 - 8 ]],km4_splits_ranks[4 - 8 ],1))</f>
        <v>102</v>
      </c>
      <c r="W109" s="59">
        <f>IF(km4_splits_ranks[[#This Row],[8 - 12 ]]="DNF","DNF",RANK(km4_splits_ranks[[#This Row],[8 - 12 ]],km4_splits_ranks[8 - 12 ],1))</f>
        <v>101</v>
      </c>
      <c r="X109" s="59">
        <f>IF(km4_splits_ranks[[#This Row],[12 - 16 ]]="DNF","DNF",RANK(km4_splits_ranks[[#This Row],[12 - 16 ]],km4_splits_ranks[12 - 16 ],1))</f>
        <v>93</v>
      </c>
      <c r="Y109" s="59">
        <f>IF(km4_splits_ranks[[#This Row],[16 -20 ]]="DNF","DNF",RANK(km4_splits_ranks[[#This Row],[16 -20 ]],km4_splits_ranks[16 -20 ],1))</f>
        <v>98</v>
      </c>
      <c r="Z109" s="59">
        <f>IF(km4_splits_ranks[[#This Row],[20 - 24 ]]="DNF","DNF",RANK(km4_splits_ranks[[#This Row],[20 - 24 ]],km4_splits_ranks[20 - 24 ],1))</f>
        <v>99</v>
      </c>
      <c r="AA109" s="59">
        <f>IF(km4_splits_ranks[[#This Row],[24 - 28 ]]="DNF","DNF",RANK(km4_splits_ranks[[#This Row],[24 - 28 ]],km4_splits_ranks[24 - 28 ],1))</f>
        <v>98</v>
      </c>
      <c r="AB109" s="59" t="str">
        <f>IF(km4_splits_ranks[[#This Row],[28 - 32 ]]="DNF","DNF",RANK(km4_splits_ranks[[#This Row],[28 - 32 ]],km4_splits_ranks[28 - 32 ],1))</f>
        <v>DNF</v>
      </c>
      <c r="AC109" s="59" t="str">
        <f>IF(km4_splits_ranks[[#This Row],[32 - 36 ]]="DNF","DNF",RANK(km4_splits_ranks[[#This Row],[32 - 36 ]],km4_splits_ranks[32 - 36 ],1))</f>
        <v>DNF</v>
      </c>
      <c r="AD109" s="59" t="str">
        <f>IF(km4_splits_ranks[[#This Row],[36 - 40 ]]="DNF","DNF",RANK(km4_splits_ranks[[#This Row],[36 - 40 ]],km4_splits_ranks[36 - 40 ],1))</f>
        <v>DNF</v>
      </c>
      <c r="AE109" s="60" t="str">
        <f>IF(km4_splits_ranks[[#This Row],[40 - 42 ]]="DNF","DNF",RANK(km4_splits_ranks[[#This Row],[40 - 42 ]],km4_splits_ranks[40 - 42 ],1))</f>
        <v>DNF</v>
      </c>
      <c r="AF109" s="28">
        <f>km4_splits_ranks[[#This Row],[0 - 4 ]]</f>
        <v>1.8123263888888887E-2</v>
      </c>
      <c r="AG109" s="24">
        <f>IF(km4_splits_ranks[[#This Row],[4 - 8 ]]="DNF","DNF",km4_splits_ranks[[#This Row],[4 km]]+km4_splits_ranks[[#This Row],[4 - 8 ]])</f>
        <v>3.4625347222222221E-2</v>
      </c>
      <c r="AH109" s="24">
        <f>IF(km4_splits_ranks[[#This Row],[8 - 12 ]]="DNF","DNF",km4_splits_ranks[[#This Row],[8 km]]+km4_splits_ranks[[#This Row],[8 - 12 ]])</f>
        <v>5.1282407407407402E-2</v>
      </c>
      <c r="AI109" s="24">
        <f>IF(km4_splits_ranks[[#This Row],[12 - 16 ]]="DNF","DNF",km4_splits_ranks[[#This Row],[12 km]]+km4_splits_ranks[[#This Row],[12 - 16 ]])</f>
        <v>6.7412384259259245E-2</v>
      </c>
      <c r="AJ109" s="24">
        <f>IF(km4_splits_ranks[[#This Row],[16 -20 ]]="DNF","DNF",km4_splits_ranks[[#This Row],[16 km]]+km4_splits_ranks[[#This Row],[16 -20 ]])</f>
        <v>8.4620254629629618E-2</v>
      </c>
      <c r="AK109" s="24">
        <f>IF(km4_splits_ranks[[#This Row],[20 - 24 ]]="DNF","DNF",km4_splits_ranks[[#This Row],[20 km]]+km4_splits_ranks[[#This Row],[20 - 24 ]])</f>
        <v>0.10384027777777777</v>
      </c>
      <c r="AL109" s="24">
        <f>IF(km4_splits_ranks[[#This Row],[24 - 28 ]]="DNF","DNF",km4_splits_ranks[[#This Row],[24 km]]+km4_splits_ranks[[#This Row],[24 - 28 ]])</f>
        <v>0.12420046296296294</v>
      </c>
      <c r="AM109" s="24" t="str">
        <f>IF(km4_splits_ranks[[#This Row],[28 - 32 ]]="DNF","DNF",km4_splits_ranks[[#This Row],[28 km]]+km4_splits_ranks[[#This Row],[28 - 32 ]])</f>
        <v>DNF</v>
      </c>
      <c r="AN109" s="24" t="str">
        <f>IF(km4_splits_ranks[[#This Row],[32 - 36 ]]="DNF","DNF",km4_splits_ranks[[#This Row],[32 km]]+km4_splits_ranks[[#This Row],[32 - 36 ]])</f>
        <v>DNF</v>
      </c>
      <c r="AO109" s="24" t="str">
        <f>IF(km4_splits_ranks[[#This Row],[36 - 40 ]]="DNF","DNF",km4_splits_ranks[[#This Row],[36 km]]+km4_splits_ranks[[#This Row],[36 - 40 ]])</f>
        <v>DNF</v>
      </c>
      <c r="AP109" s="29" t="str">
        <f>IF(km4_splits_ranks[[#This Row],[40 - 42 ]]="DNF","DNF",km4_splits_ranks[[#This Row],[40 km]]+km4_splits_ranks[[#This Row],[40 - 42 ]])</f>
        <v>DNF</v>
      </c>
      <c r="AQ109" s="64">
        <f>IF(km4_splits_ranks[[#This Row],[4 km]]="DNF","DNF",RANK(km4_splits_ranks[[#This Row],[4 km]],km4_splits_ranks[4 km],1))</f>
        <v>107</v>
      </c>
      <c r="AR109" s="65">
        <f>IF(km4_splits_ranks[[#This Row],[8 km]]="DNF","DNF",RANK(km4_splits_ranks[[#This Row],[8 km]],km4_splits_ranks[8 km],1))</f>
        <v>107</v>
      </c>
      <c r="AS109" s="65">
        <f>IF(km4_splits_ranks[[#This Row],[12 km]]="DNF","DNF",RANK(km4_splits_ranks[[#This Row],[12 km]],km4_splits_ranks[12 km],1))</f>
        <v>104</v>
      </c>
      <c r="AT109" s="65">
        <f>IF(km4_splits_ranks[[#This Row],[16 km]]="DNF","DNF",RANK(km4_splits_ranks[[#This Row],[16 km]],km4_splits_ranks[16 km],1))</f>
        <v>103</v>
      </c>
      <c r="AU109" s="65">
        <f>IF(km4_splits_ranks[[#This Row],[20 km]]="DNF","DNF",RANK(km4_splits_ranks[[#This Row],[20 km]],km4_splits_ranks[20 km],1))</f>
        <v>100</v>
      </c>
      <c r="AV109" s="65">
        <f>IF(km4_splits_ranks[[#This Row],[24 km]]="DNF","DNF",RANK(km4_splits_ranks[[#This Row],[24 km]],km4_splits_ranks[24 km],1))</f>
        <v>101</v>
      </c>
      <c r="AW109" s="65">
        <f>IF(km4_splits_ranks[[#This Row],[28 km]]="DNF","DNF",RANK(km4_splits_ranks[[#This Row],[28 km]],km4_splits_ranks[28 km],1))</f>
        <v>99</v>
      </c>
      <c r="AX109" s="65" t="str">
        <f>IF(km4_splits_ranks[[#This Row],[32 km]]="DNF","DNF",RANK(km4_splits_ranks[[#This Row],[32 km]],km4_splits_ranks[32 km],1))</f>
        <v>DNF</v>
      </c>
      <c r="AY109" s="65" t="str">
        <f>IF(km4_splits_ranks[[#This Row],[36 km]]="DNF","DNF",RANK(km4_splits_ranks[[#This Row],[36 km]],km4_splits_ranks[36 km],1))</f>
        <v>DNF</v>
      </c>
      <c r="AZ109" s="65" t="str">
        <f>IF(km4_splits_ranks[[#This Row],[40 km]]="DNF","DNF",RANK(km4_splits_ranks[[#This Row],[40 km]],km4_splits_ranks[40 km],1))</f>
        <v>DNF</v>
      </c>
      <c r="BA109" s="65" t="str">
        <f>IF(km4_splits_ranks[[#This Row],[42 km]]="DNF","DNF",RANK(km4_splits_ranks[[#This Row],[42 km]],km4_splits_ranks[42 km],1))</f>
        <v>DNF</v>
      </c>
    </row>
    <row r="110" spans="2:53" x14ac:dyDescent="0.2">
      <c r="B110" s="5" t="s">
        <v>189</v>
      </c>
      <c r="C110" s="1">
        <v>104</v>
      </c>
      <c r="D110" s="1" t="s">
        <v>192</v>
      </c>
      <c r="E110" s="3">
        <v>1981</v>
      </c>
      <c r="F110" s="3" t="s">
        <v>22</v>
      </c>
      <c r="G110" s="3" t="s">
        <v>189</v>
      </c>
      <c r="I110" s="12" t="s">
        <v>189</v>
      </c>
      <c r="J110" s="38">
        <f>SUM(laps_times[[#This Row],[1]:[6]])</f>
        <v>1.7578703703703704E-2</v>
      </c>
      <c r="K110" s="39">
        <f>SUM(laps_times[[#This Row],[7]:[12]])</f>
        <v>1.6911921296296296E-2</v>
      </c>
      <c r="L110" s="39">
        <f>SUM(laps_times[[#This Row],[13]:[18]])</f>
        <v>1.7985763888888888E-2</v>
      </c>
      <c r="M110" s="39">
        <f>SUM(laps_times[[#This Row],[19]:[24]])</f>
        <v>1.9711226851851851E-2</v>
      </c>
      <c r="N110" s="39">
        <f>SUM(laps_times[[#This Row],[25]:[30]])</f>
        <v>2.2683449074074075E-2</v>
      </c>
      <c r="O110" s="39">
        <f>SUM(laps_times[[#This Row],[31]:[36]])</f>
        <v>3.2532638888888889E-2</v>
      </c>
      <c r="P110" s="39">
        <f>SUM(laps_times[[#This Row],[37]:[42]])</f>
        <v>3.2106944444444445E-2</v>
      </c>
      <c r="Q110" s="39" t="s">
        <v>189</v>
      </c>
      <c r="R110" s="39" t="s">
        <v>189</v>
      </c>
      <c r="S110" s="39" t="s">
        <v>189</v>
      </c>
      <c r="T110" s="40" t="s">
        <v>189</v>
      </c>
      <c r="U110" s="58">
        <f>IF(km4_splits_ranks[[#This Row],[0 - 4 ]]="DNF","DNF",RANK(km4_splits_ranks[[#This Row],[0 - 4 ]],km4_splits_ranks[0 - 4 ],1))</f>
        <v>106</v>
      </c>
      <c r="V110" s="59">
        <f>IF(km4_splits_ranks[[#This Row],[4 - 8 ]]="DNF","DNF",RANK(km4_splits_ranks[[#This Row],[4 - 8 ]],km4_splits_ranks[4 - 8 ],1))</f>
        <v>105</v>
      </c>
      <c r="W110" s="59">
        <f>IF(km4_splits_ranks[[#This Row],[8 - 12 ]]="DNF","DNF",RANK(km4_splits_ranks[[#This Row],[8 - 12 ]],km4_splits_ranks[8 - 12 ],1))</f>
        <v>107</v>
      </c>
      <c r="X110" s="59">
        <f>IF(km4_splits_ranks[[#This Row],[12 - 16 ]]="DNF","DNF",RANK(km4_splits_ranks[[#This Row],[12 - 16 ]],km4_splits_ranks[12 - 16 ],1))</f>
        <v>107</v>
      </c>
      <c r="Y110" s="59">
        <f>IF(km4_splits_ranks[[#This Row],[16 -20 ]]="DNF","DNF",RANK(km4_splits_ranks[[#This Row],[16 -20 ]],km4_splits_ranks[16 -20 ],1))</f>
        <v>107</v>
      </c>
      <c r="Z110" s="59">
        <f>IF(km4_splits_ranks[[#This Row],[20 - 24 ]]="DNF","DNF",RANK(km4_splits_ranks[[#This Row],[20 - 24 ]],km4_splits_ranks[20 - 24 ],1))</f>
        <v>107</v>
      </c>
      <c r="AA110" s="59">
        <f>IF(km4_splits_ranks[[#This Row],[24 - 28 ]]="DNF","DNF",RANK(km4_splits_ranks[[#This Row],[24 - 28 ]],km4_splits_ranks[24 - 28 ],1))</f>
        <v>105</v>
      </c>
      <c r="AB110" s="59" t="str">
        <f>IF(km4_splits_ranks[[#This Row],[28 - 32 ]]="DNF","DNF",RANK(km4_splits_ranks[[#This Row],[28 - 32 ]],km4_splits_ranks[28 - 32 ],1))</f>
        <v>DNF</v>
      </c>
      <c r="AC110" s="59" t="str">
        <f>IF(km4_splits_ranks[[#This Row],[32 - 36 ]]="DNF","DNF",RANK(km4_splits_ranks[[#This Row],[32 - 36 ]],km4_splits_ranks[32 - 36 ],1))</f>
        <v>DNF</v>
      </c>
      <c r="AD110" s="59" t="str">
        <f>IF(km4_splits_ranks[[#This Row],[36 - 40 ]]="DNF","DNF",RANK(km4_splits_ranks[[#This Row],[36 - 40 ]],km4_splits_ranks[36 - 40 ],1))</f>
        <v>DNF</v>
      </c>
      <c r="AE110" s="60" t="str">
        <f>IF(km4_splits_ranks[[#This Row],[40 - 42 ]]="DNF","DNF",RANK(km4_splits_ranks[[#This Row],[40 - 42 ]],km4_splits_ranks[40 - 42 ],1))</f>
        <v>DNF</v>
      </c>
      <c r="AF110" s="28">
        <f>km4_splits_ranks[[#This Row],[0 - 4 ]]</f>
        <v>1.7578703703703704E-2</v>
      </c>
      <c r="AG110" s="24">
        <f>IF(km4_splits_ranks[[#This Row],[4 - 8 ]]="DNF","DNF",km4_splits_ranks[[#This Row],[4 km]]+km4_splits_ranks[[#This Row],[4 - 8 ]])</f>
        <v>3.4490624999999997E-2</v>
      </c>
      <c r="AH110" s="24">
        <f>IF(km4_splits_ranks[[#This Row],[8 - 12 ]]="DNF","DNF",km4_splits_ranks[[#This Row],[8 km]]+km4_splits_ranks[[#This Row],[8 - 12 ]])</f>
        <v>5.2476388888888885E-2</v>
      </c>
      <c r="AI110" s="24">
        <f>IF(km4_splits_ranks[[#This Row],[12 - 16 ]]="DNF","DNF",km4_splits_ranks[[#This Row],[12 km]]+km4_splits_ranks[[#This Row],[12 - 16 ]])</f>
        <v>7.2187615740740729E-2</v>
      </c>
      <c r="AJ110" s="24">
        <f>IF(km4_splits_ranks[[#This Row],[16 -20 ]]="DNF","DNF",km4_splits_ranks[[#This Row],[16 km]]+km4_splits_ranks[[#This Row],[16 -20 ]])</f>
        <v>9.4871064814814804E-2</v>
      </c>
      <c r="AK110" s="24">
        <f>IF(km4_splits_ranks[[#This Row],[20 - 24 ]]="DNF","DNF",km4_splits_ranks[[#This Row],[20 km]]+km4_splits_ranks[[#This Row],[20 - 24 ]])</f>
        <v>0.12740370370370369</v>
      </c>
      <c r="AL110" s="24">
        <f>IF(km4_splits_ranks[[#This Row],[24 - 28 ]]="DNF","DNF",km4_splits_ranks[[#This Row],[24 km]]+km4_splits_ranks[[#This Row],[24 - 28 ]])</f>
        <v>0.15951064814814814</v>
      </c>
      <c r="AM110" s="24" t="str">
        <f>IF(km4_splits_ranks[[#This Row],[28 - 32 ]]="DNF","DNF",km4_splits_ranks[[#This Row],[28 km]]+km4_splits_ranks[[#This Row],[28 - 32 ]])</f>
        <v>DNF</v>
      </c>
      <c r="AN110" s="24" t="str">
        <f>IF(km4_splits_ranks[[#This Row],[32 - 36 ]]="DNF","DNF",km4_splits_ranks[[#This Row],[32 km]]+km4_splits_ranks[[#This Row],[32 - 36 ]])</f>
        <v>DNF</v>
      </c>
      <c r="AO110" s="24" t="str">
        <f>IF(km4_splits_ranks[[#This Row],[36 - 40 ]]="DNF","DNF",km4_splits_ranks[[#This Row],[36 km]]+km4_splits_ranks[[#This Row],[36 - 40 ]])</f>
        <v>DNF</v>
      </c>
      <c r="AP110" s="29" t="str">
        <f>IF(km4_splits_ranks[[#This Row],[40 - 42 ]]="DNF","DNF",km4_splits_ranks[[#This Row],[40 km]]+km4_splits_ranks[[#This Row],[40 - 42 ]])</f>
        <v>DNF</v>
      </c>
      <c r="AQ110" s="64">
        <f>IF(km4_splits_ranks[[#This Row],[4 km]]="DNF","DNF",RANK(km4_splits_ranks[[#This Row],[4 km]],km4_splits_ranks[4 km],1))</f>
        <v>106</v>
      </c>
      <c r="AR110" s="65">
        <f>IF(km4_splits_ranks[[#This Row],[8 km]]="DNF","DNF",RANK(km4_splits_ranks[[#This Row],[8 km]],km4_splits_ranks[8 km],1))</f>
        <v>106</v>
      </c>
      <c r="AS110" s="65">
        <f>IF(km4_splits_ranks[[#This Row],[12 km]]="DNF","DNF",RANK(km4_splits_ranks[[#This Row],[12 km]],km4_splits_ranks[12 km],1))</f>
        <v>107</v>
      </c>
      <c r="AT110" s="65">
        <f>IF(km4_splits_ranks[[#This Row],[16 km]]="DNF","DNF",RANK(km4_splits_ranks[[#This Row],[16 km]],km4_splits_ranks[16 km],1))</f>
        <v>107</v>
      </c>
      <c r="AU110" s="65">
        <f>IF(km4_splits_ranks[[#This Row],[20 km]]="DNF","DNF",RANK(km4_splits_ranks[[#This Row],[20 km]],km4_splits_ranks[20 km],1))</f>
        <v>106</v>
      </c>
      <c r="AV110" s="65">
        <f>IF(km4_splits_ranks[[#This Row],[24 km]]="DNF","DNF",RANK(km4_splits_ranks[[#This Row],[24 km]],km4_splits_ranks[24 km],1))</f>
        <v>107</v>
      </c>
      <c r="AW110" s="65">
        <f>IF(km4_splits_ranks[[#This Row],[28 km]]="DNF","DNF",RANK(km4_splits_ranks[[#This Row],[28 km]],km4_splits_ranks[28 km],1))</f>
        <v>105</v>
      </c>
      <c r="AX110" s="65" t="str">
        <f>IF(km4_splits_ranks[[#This Row],[32 km]]="DNF","DNF",RANK(km4_splits_ranks[[#This Row],[32 km]],km4_splits_ranks[32 km],1))</f>
        <v>DNF</v>
      </c>
      <c r="AY110" s="65" t="str">
        <f>IF(km4_splits_ranks[[#This Row],[36 km]]="DNF","DNF",RANK(km4_splits_ranks[[#This Row],[36 km]],km4_splits_ranks[36 km],1))</f>
        <v>DNF</v>
      </c>
      <c r="AZ110" s="65" t="str">
        <f>IF(km4_splits_ranks[[#This Row],[40 km]]="DNF","DNF",RANK(km4_splits_ranks[[#This Row],[40 km]],km4_splits_ranks[40 km],1))</f>
        <v>DNF</v>
      </c>
      <c r="BA110" s="65" t="str">
        <f>IF(km4_splits_ranks[[#This Row],[42 km]]="DNF","DNF",RANK(km4_splits_ranks[[#This Row],[42 km]],km4_splits_ranks[42 km],1))</f>
        <v>DNF</v>
      </c>
    </row>
    <row r="111" spans="2:53" x14ac:dyDescent="0.2">
      <c r="B111" s="5" t="s">
        <v>189</v>
      </c>
      <c r="C111" s="1">
        <v>108</v>
      </c>
      <c r="D111" s="1" t="s">
        <v>193</v>
      </c>
      <c r="E111" s="3">
        <v>1974</v>
      </c>
      <c r="F111" s="3" t="s">
        <v>1</v>
      </c>
      <c r="G111" s="3" t="s">
        <v>189</v>
      </c>
      <c r="H111" s="1" t="s">
        <v>91</v>
      </c>
      <c r="I111" s="12" t="s">
        <v>189</v>
      </c>
      <c r="J111" s="38">
        <f>SUM(laps_times[[#This Row],[1]:[6]])</f>
        <v>1.6875231481481481E-2</v>
      </c>
      <c r="K111" s="39">
        <f>SUM(laps_times[[#This Row],[7]:[12]])</f>
        <v>1.6431365740740739E-2</v>
      </c>
      <c r="L111" s="39">
        <f>SUM(laps_times[[#This Row],[13]:[18]])</f>
        <v>1.5937037037037038E-2</v>
      </c>
      <c r="M111" s="39">
        <f>SUM(laps_times[[#This Row],[19]:[24]])</f>
        <v>1.6934953703703702E-2</v>
      </c>
      <c r="N111" s="39">
        <f>SUM(laps_times[[#This Row],[25]:[30]])</f>
        <v>1.7976620370370372E-2</v>
      </c>
      <c r="O111" s="39">
        <f>SUM(laps_times[[#This Row],[31]:[36]])</f>
        <v>1.9520833333333334E-2</v>
      </c>
      <c r="P111" s="39" t="s">
        <v>189</v>
      </c>
      <c r="Q111" s="39" t="s">
        <v>189</v>
      </c>
      <c r="R111" s="39" t="s">
        <v>189</v>
      </c>
      <c r="S111" s="39" t="s">
        <v>189</v>
      </c>
      <c r="T111" s="40" t="s">
        <v>189</v>
      </c>
      <c r="U111" s="58">
        <f>IF(km4_splits_ranks[[#This Row],[0 - 4 ]]="DNF","DNF",RANK(km4_splits_ranks[[#This Row],[0 - 4 ]],km4_splits_ranks[0 - 4 ],1))</f>
        <v>103</v>
      </c>
      <c r="V111" s="59">
        <f>IF(km4_splits_ranks[[#This Row],[4 - 8 ]]="DNF","DNF",RANK(km4_splits_ranks[[#This Row],[4 - 8 ]],km4_splits_ranks[4 - 8 ],1))</f>
        <v>100</v>
      </c>
      <c r="W111" s="59">
        <f>IF(km4_splits_ranks[[#This Row],[8 - 12 ]]="DNF","DNF",RANK(km4_splits_ranks[[#This Row],[8 - 12 ]],km4_splits_ranks[8 - 12 ],1))</f>
        <v>95</v>
      </c>
      <c r="X111" s="59">
        <f>IF(km4_splits_ranks[[#This Row],[12 - 16 ]]="DNF","DNF",RANK(km4_splits_ranks[[#This Row],[12 - 16 ]],km4_splits_ranks[12 - 16 ],1))</f>
        <v>100</v>
      </c>
      <c r="Y111" s="59">
        <f>IF(km4_splits_ranks[[#This Row],[16 -20 ]]="DNF","DNF",RANK(km4_splits_ranks[[#This Row],[16 -20 ]],km4_splits_ranks[16 -20 ],1))</f>
        <v>100</v>
      </c>
      <c r="Z111" s="59">
        <f>IF(km4_splits_ranks[[#This Row],[20 - 24 ]]="DNF","DNF",RANK(km4_splits_ranks[[#This Row],[20 - 24 ]],km4_splits_ranks[20 - 24 ],1))</f>
        <v>101</v>
      </c>
      <c r="AA111" s="59" t="str">
        <f>IF(km4_splits_ranks[[#This Row],[24 - 28 ]]="DNF","DNF",RANK(km4_splits_ranks[[#This Row],[24 - 28 ]],km4_splits_ranks[24 - 28 ],1))</f>
        <v>DNF</v>
      </c>
      <c r="AB111" s="59" t="str">
        <f>IF(km4_splits_ranks[[#This Row],[28 - 32 ]]="DNF","DNF",RANK(km4_splits_ranks[[#This Row],[28 - 32 ]],km4_splits_ranks[28 - 32 ],1))</f>
        <v>DNF</v>
      </c>
      <c r="AC111" s="59" t="str">
        <f>IF(km4_splits_ranks[[#This Row],[32 - 36 ]]="DNF","DNF",RANK(km4_splits_ranks[[#This Row],[32 - 36 ]],km4_splits_ranks[32 - 36 ],1))</f>
        <v>DNF</v>
      </c>
      <c r="AD111" s="59" t="str">
        <f>IF(km4_splits_ranks[[#This Row],[36 - 40 ]]="DNF","DNF",RANK(km4_splits_ranks[[#This Row],[36 - 40 ]],km4_splits_ranks[36 - 40 ],1))</f>
        <v>DNF</v>
      </c>
      <c r="AE111" s="60" t="str">
        <f>IF(km4_splits_ranks[[#This Row],[40 - 42 ]]="DNF","DNF",RANK(km4_splits_ranks[[#This Row],[40 - 42 ]],km4_splits_ranks[40 - 42 ],1))</f>
        <v>DNF</v>
      </c>
      <c r="AF111" s="28">
        <f>km4_splits_ranks[[#This Row],[0 - 4 ]]</f>
        <v>1.6875231481481481E-2</v>
      </c>
      <c r="AG111" s="24">
        <f>IF(km4_splits_ranks[[#This Row],[4 - 8 ]]="DNF","DNF",km4_splits_ranks[[#This Row],[4 km]]+km4_splits_ranks[[#This Row],[4 - 8 ]])</f>
        <v>3.330659722222222E-2</v>
      </c>
      <c r="AH111" s="24">
        <f>IF(km4_splits_ranks[[#This Row],[8 - 12 ]]="DNF","DNF",km4_splits_ranks[[#This Row],[8 km]]+km4_splits_ranks[[#This Row],[8 - 12 ]])</f>
        <v>4.9243634259259261E-2</v>
      </c>
      <c r="AI111" s="24">
        <f>IF(km4_splits_ranks[[#This Row],[12 - 16 ]]="DNF","DNF",km4_splits_ranks[[#This Row],[12 km]]+km4_splits_ranks[[#This Row],[12 - 16 ]])</f>
        <v>6.617858796296297E-2</v>
      </c>
      <c r="AJ111" s="24">
        <f>IF(km4_splits_ranks[[#This Row],[16 -20 ]]="DNF","DNF",km4_splits_ranks[[#This Row],[16 km]]+km4_splits_ranks[[#This Row],[16 -20 ]])</f>
        <v>8.4155208333333342E-2</v>
      </c>
      <c r="AK111" s="24">
        <f>IF(km4_splits_ranks[[#This Row],[20 - 24 ]]="DNF","DNF",km4_splits_ranks[[#This Row],[20 km]]+km4_splits_ranks[[#This Row],[20 - 24 ]])</f>
        <v>0.10367604166666668</v>
      </c>
      <c r="AL111" s="24" t="str">
        <f>IF(km4_splits_ranks[[#This Row],[24 - 28 ]]="DNF","DNF",km4_splits_ranks[[#This Row],[24 km]]+km4_splits_ranks[[#This Row],[24 - 28 ]])</f>
        <v>DNF</v>
      </c>
      <c r="AM111" s="24" t="str">
        <f>IF(km4_splits_ranks[[#This Row],[28 - 32 ]]="DNF","DNF",km4_splits_ranks[[#This Row],[28 km]]+km4_splits_ranks[[#This Row],[28 - 32 ]])</f>
        <v>DNF</v>
      </c>
      <c r="AN111" s="24" t="str">
        <f>IF(km4_splits_ranks[[#This Row],[32 - 36 ]]="DNF","DNF",km4_splits_ranks[[#This Row],[32 km]]+km4_splits_ranks[[#This Row],[32 - 36 ]])</f>
        <v>DNF</v>
      </c>
      <c r="AO111" s="24" t="str">
        <f>IF(km4_splits_ranks[[#This Row],[36 - 40 ]]="DNF","DNF",km4_splits_ranks[[#This Row],[36 km]]+km4_splits_ranks[[#This Row],[36 - 40 ]])</f>
        <v>DNF</v>
      </c>
      <c r="AP111" s="29" t="str">
        <f>IF(km4_splits_ranks[[#This Row],[40 - 42 ]]="DNF","DNF",km4_splits_ranks[[#This Row],[40 km]]+km4_splits_ranks[[#This Row],[40 - 42 ]])</f>
        <v>DNF</v>
      </c>
      <c r="AQ111" s="64">
        <f>IF(km4_splits_ranks[[#This Row],[4 km]]="DNF","DNF",RANK(km4_splits_ranks[[#This Row],[4 km]],km4_splits_ranks[4 km],1))</f>
        <v>103</v>
      </c>
      <c r="AR111" s="65">
        <f>IF(km4_splits_ranks[[#This Row],[8 km]]="DNF","DNF",RANK(km4_splits_ranks[[#This Row],[8 km]],km4_splits_ranks[8 km],1))</f>
        <v>102</v>
      </c>
      <c r="AS111" s="65">
        <f>IF(km4_splits_ranks[[#This Row],[12 km]]="DNF","DNF",RANK(km4_splits_ranks[[#This Row],[12 km]],km4_splits_ranks[12 km],1))</f>
        <v>101</v>
      </c>
      <c r="AT111" s="65">
        <f>IF(km4_splits_ranks[[#This Row],[16 km]]="DNF","DNF",RANK(km4_splits_ranks[[#This Row],[16 km]],km4_splits_ranks[16 km],1))</f>
        <v>99</v>
      </c>
      <c r="AU111" s="65">
        <f>IF(km4_splits_ranks[[#This Row],[20 km]]="DNF","DNF",RANK(km4_splits_ranks[[#This Row],[20 km]],km4_splits_ranks[20 km],1))</f>
        <v>99</v>
      </c>
      <c r="AV111" s="65">
        <f>IF(km4_splits_ranks[[#This Row],[24 km]]="DNF","DNF",RANK(km4_splits_ranks[[#This Row],[24 km]],km4_splits_ranks[24 km],1))</f>
        <v>100</v>
      </c>
      <c r="AW111" s="65" t="str">
        <f>IF(km4_splits_ranks[[#This Row],[28 km]]="DNF","DNF",RANK(km4_splits_ranks[[#This Row],[28 km]],km4_splits_ranks[28 km],1))</f>
        <v>DNF</v>
      </c>
      <c r="AX111" s="65" t="str">
        <f>IF(km4_splits_ranks[[#This Row],[32 km]]="DNF","DNF",RANK(km4_splits_ranks[[#This Row],[32 km]],km4_splits_ranks[32 km],1))</f>
        <v>DNF</v>
      </c>
      <c r="AY111" s="65" t="str">
        <f>IF(km4_splits_ranks[[#This Row],[36 km]]="DNF","DNF",RANK(km4_splits_ranks[[#This Row],[36 km]],km4_splits_ranks[36 km],1))</f>
        <v>DNF</v>
      </c>
      <c r="AZ111" s="65" t="str">
        <f>IF(km4_splits_ranks[[#This Row],[40 km]]="DNF","DNF",RANK(km4_splits_ranks[[#This Row],[40 km]],km4_splits_ranks[40 km],1))</f>
        <v>DNF</v>
      </c>
      <c r="BA111" s="65" t="str">
        <f>IF(km4_splits_ranks[[#This Row],[42 km]]="DNF","DNF",RANK(km4_splits_ranks[[#This Row],[42 km]],km4_splits_ranks[42 km],1))</f>
        <v>DNF</v>
      </c>
    </row>
    <row r="112" spans="2:53" x14ac:dyDescent="0.2">
      <c r="B112" s="5" t="s">
        <v>189</v>
      </c>
      <c r="C112" s="1">
        <v>76</v>
      </c>
      <c r="D112" s="1" t="s">
        <v>194</v>
      </c>
      <c r="E112" s="3">
        <v>1977</v>
      </c>
      <c r="F112" s="3" t="s">
        <v>8</v>
      </c>
      <c r="G112" s="3" t="s">
        <v>189</v>
      </c>
      <c r="H112" s="1" t="s">
        <v>196</v>
      </c>
      <c r="I112" s="12" t="s">
        <v>189</v>
      </c>
      <c r="J112" s="38">
        <f>SUM(laps_times[[#This Row],[1]:[6]])</f>
        <v>1.4580671296296296E-2</v>
      </c>
      <c r="K112" s="39">
        <f>SUM(laps_times[[#This Row],[7]:[12]])</f>
        <v>1.4378009259259261E-2</v>
      </c>
      <c r="L112" s="39">
        <f>SUM(laps_times[[#This Row],[13]:[18]])</f>
        <v>1.404525462962963E-2</v>
      </c>
      <c r="M112" s="39">
        <f>SUM(laps_times[[#This Row],[19]:[24]])</f>
        <v>1.4193287037037036E-2</v>
      </c>
      <c r="N112" s="39">
        <f>SUM(laps_times[[#This Row],[25]:[30]])</f>
        <v>1.4606018518518518E-2</v>
      </c>
      <c r="O112" s="39">
        <f>SUM(laps_times[[#This Row],[31]:[36]])</f>
        <v>1.6264930555555557E-2</v>
      </c>
      <c r="P112" s="39" t="s">
        <v>189</v>
      </c>
      <c r="Q112" s="39" t="s">
        <v>189</v>
      </c>
      <c r="R112" s="39" t="s">
        <v>189</v>
      </c>
      <c r="S112" s="39" t="s">
        <v>189</v>
      </c>
      <c r="T112" s="40" t="s">
        <v>189</v>
      </c>
      <c r="U112" s="58">
        <f>IF(km4_splits_ranks[[#This Row],[0 - 4 ]]="DNF","DNF",RANK(km4_splits_ranks[[#This Row],[0 - 4 ]],km4_splits_ranks[0 - 4 ],1))</f>
        <v>79</v>
      </c>
      <c r="V112" s="59">
        <f>IF(km4_splits_ranks[[#This Row],[4 - 8 ]]="DNF","DNF",RANK(km4_splits_ranks[[#This Row],[4 - 8 ]],km4_splits_ranks[4 - 8 ],1))</f>
        <v>84</v>
      </c>
      <c r="W112" s="59">
        <f>IF(km4_splits_ranks[[#This Row],[8 - 12 ]]="DNF","DNF",RANK(km4_splits_ranks[[#This Row],[8 - 12 ]],km4_splits_ranks[8 - 12 ],1))</f>
        <v>74</v>
      </c>
      <c r="X112" s="59">
        <f>IF(km4_splits_ranks[[#This Row],[12 - 16 ]]="DNF","DNF",RANK(km4_splits_ranks[[#This Row],[12 - 16 ]],km4_splits_ranks[12 - 16 ],1))</f>
        <v>73</v>
      </c>
      <c r="Y112" s="59">
        <f>IF(km4_splits_ranks[[#This Row],[16 -20 ]]="DNF","DNF",RANK(km4_splits_ranks[[#This Row],[16 -20 ]],km4_splits_ranks[16 -20 ],1))</f>
        <v>74</v>
      </c>
      <c r="Z112" s="59">
        <f>IF(km4_splits_ranks[[#This Row],[20 - 24 ]]="DNF","DNF",RANK(km4_splits_ranks[[#This Row],[20 - 24 ]],km4_splits_ranks[20 - 24 ],1))</f>
        <v>83</v>
      </c>
      <c r="AA112" s="59" t="str">
        <f>IF(km4_splits_ranks[[#This Row],[24 - 28 ]]="DNF","DNF",RANK(km4_splits_ranks[[#This Row],[24 - 28 ]],km4_splits_ranks[24 - 28 ],1))</f>
        <v>DNF</v>
      </c>
      <c r="AB112" s="59" t="str">
        <f>IF(km4_splits_ranks[[#This Row],[28 - 32 ]]="DNF","DNF",RANK(km4_splits_ranks[[#This Row],[28 - 32 ]],km4_splits_ranks[28 - 32 ],1))</f>
        <v>DNF</v>
      </c>
      <c r="AC112" s="59" t="str">
        <f>IF(km4_splits_ranks[[#This Row],[32 - 36 ]]="DNF","DNF",RANK(km4_splits_ranks[[#This Row],[32 - 36 ]],km4_splits_ranks[32 - 36 ],1))</f>
        <v>DNF</v>
      </c>
      <c r="AD112" s="59" t="str">
        <f>IF(km4_splits_ranks[[#This Row],[36 - 40 ]]="DNF","DNF",RANK(km4_splits_ranks[[#This Row],[36 - 40 ]],km4_splits_ranks[36 - 40 ],1))</f>
        <v>DNF</v>
      </c>
      <c r="AE112" s="60" t="str">
        <f>IF(km4_splits_ranks[[#This Row],[40 - 42 ]]="DNF","DNF",RANK(km4_splits_ranks[[#This Row],[40 - 42 ]],km4_splits_ranks[40 - 42 ],1))</f>
        <v>DNF</v>
      </c>
      <c r="AF112" s="28">
        <f>km4_splits_ranks[[#This Row],[0 - 4 ]]</f>
        <v>1.4580671296296296E-2</v>
      </c>
      <c r="AG112" s="24">
        <f>IF(km4_splits_ranks[[#This Row],[4 - 8 ]]="DNF","DNF",km4_splits_ranks[[#This Row],[4 km]]+km4_splits_ranks[[#This Row],[4 - 8 ]])</f>
        <v>2.8958680555555557E-2</v>
      </c>
      <c r="AH112" s="24">
        <f>IF(km4_splits_ranks[[#This Row],[8 - 12 ]]="DNF","DNF",km4_splits_ranks[[#This Row],[8 km]]+km4_splits_ranks[[#This Row],[8 - 12 ]])</f>
        <v>4.3003935185185187E-2</v>
      </c>
      <c r="AI112" s="24">
        <f>IF(km4_splits_ranks[[#This Row],[12 - 16 ]]="DNF","DNF",km4_splits_ranks[[#This Row],[12 km]]+km4_splits_ranks[[#This Row],[12 - 16 ]])</f>
        <v>5.7197222222222219E-2</v>
      </c>
      <c r="AJ112" s="24">
        <f>IF(km4_splits_ranks[[#This Row],[16 -20 ]]="DNF","DNF",km4_splits_ranks[[#This Row],[16 km]]+km4_splits_ranks[[#This Row],[16 -20 ]])</f>
        <v>7.1803240740740737E-2</v>
      </c>
      <c r="AK112" s="24">
        <f>IF(km4_splits_ranks[[#This Row],[20 - 24 ]]="DNF","DNF",km4_splits_ranks[[#This Row],[20 km]]+km4_splits_ranks[[#This Row],[20 - 24 ]])</f>
        <v>8.8068171296296294E-2</v>
      </c>
      <c r="AL112" s="24" t="str">
        <f>IF(km4_splits_ranks[[#This Row],[24 - 28 ]]="DNF","DNF",km4_splits_ranks[[#This Row],[24 km]]+km4_splits_ranks[[#This Row],[24 - 28 ]])</f>
        <v>DNF</v>
      </c>
      <c r="AM112" s="24" t="str">
        <f>IF(km4_splits_ranks[[#This Row],[28 - 32 ]]="DNF","DNF",km4_splits_ranks[[#This Row],[28 km]]+km4_splits_ranks[[#This Row],[28 - 32 ]])</f>
        <v>DNF</v>
      </c>
      <c r="AN112" s="24" t="str">
        <f>IF(km4_splits_ranks[[#This Row],[32 - 36 ]]="DNF","DNF",km4_splits_ranks[[#This Row],[32 km]]+km4_splits_ranks[[#This Row],[32 - 36 ]])</f>
        <v>DNF</v>
      </c>
      <c r="AO112" s="24" t="str">
        <f>IF(km4_splits_ranks[[#This Row],[36 - 40 ]]="DNF","DNF",km4_splits_ranks[[#This Row],[36 km]]+km4_splits_ranks[[#This Row],[36 - 40 ]])</f>
        <v>DNF</v>
      </c>
      <c r="AP112" s="29" t="str">
        <f>IF(km4_splits_ranks[[#This Row],[40 - 42 ]]="DNF","DNF",km4_splits_ranks[[#This Row],[40 km]]+km4_splits_ranks[[#This Row],[40 - 42 ]])</f>
        <v>DNF</v>
      </c>
      <c r="AQ112" s="64">
        <f>IF(km4_splits_ranks[[#This Row],[4 km]]="DNF","DNF",RANK(km4_splits_ranks[[#This Row],[4 km]],km4_splits_ranks[4 km],1))</f>
        <v>79</v>
      </c>
      <c r="AR112" s="65">
        <f>IF(km4_splits_ranks[[#This Row],[8 km]]="DNF","DNF",RANK(km4_splits_ranks[[#This Row],[8 km]],km4_splits_ranks[8 km],1))</f>
        <v>83</v>
      </c>
      <c r="AS112" s="65">
        <f>IF(km4_splits_ranks[[#This Row],[12 km]]="DNF","DNF",RANK(km4_splits_ranks[[#This Row],[12 km]],km4_splits_ranks[12 km],1))</f>
        <v>81</v>
      </c>
      <c r="AT112" s="65">
        <f>IF(km4_splits_ranks[[#This Row],[16 km]]="DNF","DNF",RANK(km4_splits_ranks[[#This Row],[16 km]],km4_splits_ranks[16 km],1))</f>
        <v>78</v>
      </c>
      <c r="AU112" s="65">
        <f>IF(km4_splits_ranks[[#This Row],[20 km]]="DNF","DNF",RANK(km4_splits_ranks[[#This Row],[20 km]],km4_splits_ranks[20 km],1))</f>
        <v>77</v>
      </c>
      <c r="AV112" s="65">
        <f>IF(km4_splits_ranks[[#This Row],[24 km]]="DNF","DNF",RANK(km4_splits_ranks[[#This Row],[24 km]],km4_splits_ranks[24 km],1))</f>
        <v>77</v>
      </c>
      <c r="AW112" s="65" t="str">
        <f>IF(km4_splits_ranks[[#This Row],[28 km]]="DNF","DNF",RANK(km4_splits_ranks[[#This Row],[28 km]],km4_splits_ranks[28 km],1))</f>
        <v>DNF</v>
      </c>
      <c r="AX112" s="65" t="str">
        <f>IF(km4_splits_ranks[[#This Row],[32 km]]="DNF","DNF",RANK(km4_splits_ranks[[#This Row],[32 km]],km4_splits_ranks[32 km],1))</f>
        <v>DNF</v>
      </c>
      <c r="AY112" s="65" t="str">
        <f>IF(km4_splits_ranks[[#This Row],[36 km]]="DNF","DNF",RANK(km4_splits_ranks[[#This Row],[36 km]],km4_splits_ranks[36 km],1))</f>
        <v>DNF</v>
      </c>
      <c r="AZ112" s="65" t="str">
        <f>IF(km4_splits_ranks[[#This Row],[40 km]]="DNF","DNF",RANK(km4_splits_ranks[[#This Row],[40 km]],km4_splits_ranks[40 km],1))</f>
        <v>DNF</v>
      </c>
      <c r="BA112" s="65" t="str">
        <f>IF(km4_splits_ranks[[#This Row],[42 km]]="DNF","DNF",RANK(km4_splits_ranks[[#This Row],[42 km]],km4_splits_ranks[42 km],1))</f>
        <v>DNF</v>
      </c>
    </row>
    <row r="113" spans="2:53" ht="12" thickBot="1" x14ac:dyDescent="0.25">
      <c r="B113" s="5" t="s">
        <v>189</v>
      </c>
      <c r="C113" s="1">
        <v>56</v>
      </c>
      <c r="D113" s="1" t="s">
        <v>195</v>
      </c>
      <c r="E113" s="3">
        <v>1962</v>
      </c>
      <c r="F113" s="3" t="s">
        <v>38</v>
      </c>
      <c r="G113" s="3" t="s">
        <v>189</v>
      </c>
      <c r="H113" s="1" t="s">
        <v>197</v>
      </c>
      <c r="I113" s="12" t="s">
        <v>189</v>
      </c>
      <c r="J113" s="41">
        <f>SUM(laps_times[[#This Row],[1]:[6]])</f>
        <v>1.4095833333333333E-2</v>
      </c>
      <c r="K113" s="42">
        <f>SUM(laps_times[[#This Row],[7]:[12]])</f>
        <v>1.3666435185185184E-2</v>
      </c>
      <c r="L113" s="42">
        <f>SUM(laps_times[[#This Row],[13]:[18]])</f>
        <v>1.3437962962962964E-2</v>
      </c>
      <c r="M113" s="42">
        <f>SUM(laps_times[[#This Row],[19]:[24]])</f>
        <v>1.4013657407407405E-2</v>
      </c>
      <c r="N113" s="42" t="s">
        <v>189</v>
      </c>
      <c r="O113" s="42" t="s">
        <v>189</v>
      </c>
      <c r="P113" s="42" t="s">
        <v>189</v>
      </c>
      <c r="Q113" s="42" t="s">
        <v>189</v>
      </c>
      <c r="R113" s="42" t="s">
        <v>189</v>
      </c>
      <c r="S113" s="42" t="s">
        <v>189</v>
      </c>
      <c r="T113" s="43" t="s">
        <v>189</v>
      </c>
      <c r="U113" s="61">
        <f>IF(km4_splits_ranks[[#This Row],[0 - 4 ]]="DNF","DNF",RANK(km4_splits_ranks[[#This Row],[0 - 4 ]],km4_splits_ranks[0 - 4 ],1))</f>
        <v>70</v>
      </c>
      <c r="V113" s="62">
        <f>IF(km4_splits_ranks[[#This Row],[4 - 8 ]]="DNF","DNF",RANK(km4_splits_ranks[[#This Row],[4 - 8 ]],km4_splits_ranks[4 - 8 ],1))</f>
        <v>70</v>
      </c>
      <c r="W113" s="62">
        <f>IF(km4_splits_ranks[[#This Row],[8 - 12 ]]="DNF","DNF",RANK(km4_splits_ranks[[#This Row],[8 - 12 ]],km4_splits_ranks[8 - 12 ],1))</f>
        <v>57</v>
      </c>
      <c r="X113" s="62">
        <f>IF(km4_splits_ranks[[#This Row],[12 - 16 ]]="DNF","DNF",RANK(km4_splits_ranks[[#This Row],[12 - 16 ]],km4_splits_ranks[12 - 16 ],1))</f>
        <v>69</v>
      </c>
      <c r="Y113" s="62" t="str">
        <f>IF(km4_splits_ranks[[#This Row],[16 -20 ]]="DNF","DNF",RANK(km4_splits_ranks[[#This Row],[16 -20 ]],km4_splits_ranks[16 -20 ],1))</f>
        <v>DNF</v>
      </c>
      <c r="Z113" s="62" t="str">
        <f>IF(km4_splits_ranks[[#This Row],[20 - 24 ]]="DNF","DNF",RANK(km4_splits_ranks[[#This Row],[20 - 24 ]],km4_splits_ranks[20 - 24 ],1))</f>
        <v>DNF</v>
      </c>
      <c r="AA113" s="62" t="str">
        <f>IF(km4_splits_ranks[[#This Row],[24 - 28 ]]="DNF","DNF",RANK(km4_splits_ranks[[#This Row],[24 - 28 ]],km4_splits_ranks[24 - 28 ],1))</f>
        <v>DNF</v>
      </c>
      <c r="AB113" s="62" t="str">
        <f>IF(km4_splits_ranks[[#This Row],[28 - 32 ]]="DNF","DNF",RANK(km4_splits_ranks[[#This Row],[28 - 32 ]],km4_splits_ranks[28 - 32 ],1))</f>
        <v>DNF</v>
      </c>
      <c r="AC113" s="62" t="str">
        <f>IF(km4_splits_ranks[[#This Row],[32 - 36 ]]="DNF","DNF",RANK(km4_splits_ranks[[#This Row],[32 - 36 ]],km4_splits_ranks[32 - 36 ],1))</f>
        <v>DNF</v>
      </c>
      <c r="AD113" s="62" t="str">
        <f>IF(km4_splits_ranks[[#This Row],[36 - 40 ]]="DNF","DNF",RANK(km4_splits_ranks[[#This Row],[36 - 40 ]],km4_splits_ranks[36 - 40 ],1))</f>
        <v>DNF</v>
      </c>
      <c r="AE113" s="63" t="str">
        <f>IF(km4_splits_ranks[[#This Row],[40 - 42 ]]="DNF","DNF",RANK(km4_splits_ranks[[#This Row],[40 - 42 ]],km4_splits_ranks[40 - 42 ],1))</f>
        <v>DNF</v>
      </c>
      <c r="AF113" s="30">
        <f>km4_splits_ranks[[#This Row],[0 - 4 ]]</f>
        <v>1.4095833333333333E-2</v>
      </c>
      <c r="AG113" s="31">
        <f>IF(km4_splits_ranks[[#This Row],[4 - 8 ]]="DNF","DNF",km4_splits_ranks[[#This Row],[4 km]]+km4_splits_ranks[[#This Row],[4 - 8 ]])</f>
        <v>2.7762268518518519E-2</v>
      </c>
      <c r="AH113" s="31">
        <f>IF(km4_splits_ranks[[#This Row],[8 - 12 ]]="DNF","DNF",km4_splits_ranks[[#This Row],[8 km]]+km4_splits_ranks[[#This Row],[8 - 12 ]])</f>
        <v>4.1200231481481484E-2</v>
      </c>
      <c r="AI113" s="31">
        <f>IF(km4_splits_ranks[[#This Row],[12 - 16 ]]="DNF","DNF",km4_splits_ranks[[#This Row],[12 km]]+km4_splits_ranks[[#This Row],[12 - 16 ]])</f>
        <v>5.5213888888888889E-2</v>
      </c>
      <c r="AJ113" s="31" t="str">
        <f>IF(km4_splits_ranks[[#This Row],[16 -20 ]]="DNF","DNF",km4_splits_ranks[[#This Row],[16 km]]+km4_splits_ranks[[#This Row],[16 -20 ]])</f>
        <v>DNF</v>
      </c>
      <c r="AK113" s="31" t="str">
        <f>IF(km4_splits_ranks[[#This Row],[20 - 24 ]]="DNF","DNF",km4_splits_ranks[[#This Row],[20 km]]+km4_splits_ranks[[#This Row],[20 - 24 ]])</f>
        <v>DNF</v>
      </c>
      <c r="AL113" s="31" t="str">
        <f>IF(km4_splits_ranks[[#This Row],[24 - 28 ]]="DNF","DNF",km4_splits_ranks[[#This Row],[24 km]]+km4_splits_ranks[[#This Row],[24 - 28 ]])</f>
        <v>DNF</v>
      </c>
      <c r="AM113" s="31" t="str">
        <f>IF(km4_splits_ranks[[#This Row],[28 - 32 ]]="DNF","DNF",km4_splits_ranks[[#This Row],[28 km]]+km4_splits_ranks[[#This Row],[28 - 32 ]])</f>
        <v>DNF</v>
      </c>
      <c r="AN113" s="31" t="str">
        <f>IF(km4_splits_ranks[[#This Row],[32 - 36 ]]="DNF","DNF",km4_splits_ranks[[#This Row],[32 km]]+km4_splits_ranks[[#This Row],[32 - 36 ]])</f>
        <v>DNF</v>
      </c>
      <c r="AO113" s="31" t="str">
        <f>IF(km4_splits_ranks[[#This Row],[36 - 40 ]]="DNF","DNF",km4_splits_ranks[[#This Row],[36 km]]+km4_splits_ranks[[#This Row],[36 - 40 ]])</f>
        <v>DNF</v>
      </c>
      <c r="AP113" s="32" t="str">
        <f>IF(km4_splits_ranks[[#This Row],[40 - 42 ]]="DNF","DNF",km4_splits_ranks[[#This Row],[40 km]]+km4_splits_ranks[[#This Row],[40 - 42 ]])</f>
        <v>DNF</v>
      </c>
      <c r="AQ113" s="64">
        <f>IF(km4_splits_ranks[[#This Row],[4 km]]="DNF","DNF",RANK(km4_splits_ranks[[#This Row],[4 km]],km4_splits_ranks[4 km],1))</f>
        <v>70</v>
      </c>
      <c r="AR113" s="65">
        <f>IF(km4_splits_ranks[[#This Row],[8 km]]="DNF","DNF",RANK(km4_splits_ranks[[#This Row],[8 km]],km4_splits_ranks[8 km],1))</f>
        <v>70</v>
      </c>
      <c r="AS113" s="65">
        <f>IF(km4_splits_ranks[[#This Row],[12 km]]="DNF","DNF",RANK(km4_splits_ranks[[#This Row],[12 km]],km4_splits_ranks[12 km],1))</f>
        <v>66</v>
      </c>
      <c r="AT113" s="65">
        <f>IF(km4_splits_ranks[[#This Row],[16 km]]="DNF","DNF",RANK(km4_splits_ranks[[#This Row],[16 km]],km4_splits_ranks[16 km],1))</f>
        <v>71</v>
      </c>
      <c r="AU113" s="65" t="str">
        <f>IF(km4_splits_ranks[[#This Row],[20 km]]="DNF","DNF",RANK(km4_splits_ranks[[#This Row],[20 km]],km4_splits_ranks[20 km],1))</f>
        <v>DNF</v>
      </c>
      <c r="AV113" s="65" t="str">
        <f>IF(km4_splits_ranks[[#This Row],[24 km]]="DNF","DNF",RANK(km4_splits_ranks[[#This Row],[24 km]],km4_splits_ranks[24 km],1))</f>
        <v>DNF</v>
      </c>
      <c r="AW113" s="65" t="str">
        <f>IF(km4_splits_ranks[[#This Row],[28 km]]="DNF","DNF",RANK(km4_splits_ranks[[#This Row],[28 km]],km4_splits_ranks[28 km],1))</f>
        <v>DNF</v>
      </c>
      <c r="AX113" s="65" t="str">
        <f>IF(km4_splits_ranks[[#This Row],[32 km]]="DNF","DNF",RANK(km4_splits_ranks[[#This Row],[32 km]],km4_splits_ranks[32 km],1))</f>
        <v>DNF</v>
      </c>
      <c r="AY113" s="65" t="str">
        <f>IF(km4_splits_ranks[[#This Row],[36 km]]="DNF","DNF",RANK(km4_splits_ranks[[#This Row],[36 km]],km4_splits_ranks[36 km],1))</f>
        <v>DNF</v>
      </c>
      <c r="AZ113" s="65" t="str">
        <f>IF(km4_splits_ranks[[#This Row],[40 km]]="DNF","DNF",RANK(km4_splits_ranks[[#This Row],[40 km]],km4_splits_ranks[40 km],1))</f>
        <v>DNF</v>
      </c>
      <c r="BA113" s="65" t="str">
        <f>IF(km4_splits_ranks[[#This Row],[42 km]]="DNF","DNF",RANK(km4_splits_ranks[[#This Row],[42 km]],km4_splits_ranks[42 km],1))</f>
        <v>DNF</v>
      </c>
    </row>
    <row r="115" spans="2:53" x14ac:dyDescent="0.2">
      <c r="B115" s="1">
        <v>0</v>
      </c>
      <c r="C115" s="1">
        <v>999</v>
      </c>
      <c r="D115" s="1" t="s">
        <v>453</v>
      </c>
      <c r="J115" s="73">
        <v>9.7685185185185201E-3</v>
      </c>
      <c r="K115" s="73">
        <v>9.6238425925925936E-3</v>
      </c>
      <c r="L115" s="73">
        <v>9.5995370370370384E-3</v>
      </c>
      <c r="M115" s="73">
        <v>9.6828703703703695E-3</v>
      </c>
      <c r="N115" s="73">
        <v>9.7268518518518528E-3</v>
      </c>
      <c r="O115" s="73">
        <v>9.7881944444444431E-3</v>
      </c>
      <c r="P115" s="73">
        <v>9.9421296296296306E-3</v>
      </c>
      <c r="Q115" s="73">
        <v>1.0121527777777778E-2</v>
      </c>
      <c r="R115" s="73">
        <v>1.0101851851851851E-2</v>
      </c>
      <c r="S115" s="73">
        <v>1.0159722222222221E-2</v>
      </c>
      <c r="T115" s="73">
        <v>5.0856481481481482E-3</v>
      </c>
      <c r="AF115" s="75">
        <f>J115</f>
        <v>9.7685185185185201E-3</v>
      </c>
      <c r="AG115" s="75">
        <f t="shared" ref="AG115:AP115" si="0">AF115+K115</f>
        <v>1.9392361111111114E-2</v>
      </c>
      <c r="AH115" s="75">
        <f t="shared" si="0"/>
        <v>2.8991898148148152E-2</v>
      </c>
      <c r="AI115" s="75">
        <f t="shared" si="0"/>
        <v>3.8674768518518518E-2</v>
      </c>
      <c r="AJ115" s="75">
        <f t="shared" si="0"/>
        <v>4.8401620370370373E-2</v>
      </c>
      <c r="AK115" s="75">
        <f t="shared" si="0"/>
        <v>5.8189814814814819E-2</v>
      </c>
      <c r="AL115" s="75">
        <f t="shared" si="0"/>
        <v>6.8131944444444453E-2</v>
      </c>
      <c r="AM115" s="75">
        <f t="shared" si="0"/>
        <v>7.8253472222222231E-2</v>
      </c>
      <c r="AN115" s="75">
        <f t="shared" si="0"/>
        <v>8.8355324074074079E-2</v>
      </c>
      <c r="AO115" s="75">
        <f t="shared" si="0"/>
        <v>9.8515046296296302E-2</v>
      </c>
      <c r="AP115" s="75">
        <f t="shared" si="0"/>
        <v>0.10360069444444445</v>
      </c>
    </row>
  </sheetData>
  <sheetProtection password="C7B2" sheet="1" objects="1" scenarios="1"/>
  <hyperlinks>
    <hyperlink ref="H2" location="index!A1" display="zpět na OBSAH"/>
  </hyperlinks>
  <pageMargins left="0" right="0" top="0" bottom="0" header="0" footer="0"/>
  <pageSetup paperSize="9" scale="46" fitToWidth="2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9"/>
  <sheetViews>
    <sheetView showGridLines="0" showRowColHeaders="0" workbookViewId="0">
      <pane ySplit="4" topLeftCell="A5" activePane="bottomLeft" state="frozen"/>
      <selection pane="bottomLeft" activeCell="R3" sqref="R3"/>
    </sheetView>
  </sheetViews>
  <sheetFormatPr defaultColWidth="0" defaultRowHeight="12.75" zeroHeight="1" x14ac:dyDescent="0.25"/>
  <cols>
    <col min="1" max="1" width="3.7109375" style="50" customWidth="1"/>
    <col min="2" max="2" width="9.7109375" style="52" customWidth="1"/>
    <col min="3" max="4" width="8.42578125" style="50" customWidth="1"/>
    <col min="5" max="5" width="9.140625" style="50" customWidth="1"/>
    <col min="6" max="6" width="8.28515625" style="50" customWidth="1"/>
    <col min="7" max="7" width="9.28515625" style="50" bestFit="1" customWidth="1"/>
    <col min="8" max="8" width="9.7109375" style="50" bestFit="1" customWidth="1"/>
    <col min="9" max="10" width="9.140625" style="50" customWidth="1"/>
    <col min="11" max="13" width="9.7109375" style="50" bestFit="1" customWidth="1"/>
    <col min="14" max="14" width="9.140625" style="50" customWidth="1"/>
    <col min="15" max="15" width="9.7109375" style="50" customWidth="1"/>
    <col min="16" max="16" width="3.7109375" style="50" customWidth="1"/>
    <col min="17" max="18" width="9.140625" style="50" customWidth="1"/>
    <col min="19" max="19" width="1.7109375" style="50" customWidth="1"/>
    <col min="20" max="20" width="23.5703125" style="101" hidden="1" customWidth="1"/>
    <col min="21" max="16384" width="9.140625" style="50" hidden="1"/>
  </cols>
  <sheetData>
    <row r="1" spans="1:20" ht="6" customHeight="1" x14ac:dyDescent="0.25"/>
    <row r="2" spans="1:20" ht="13.5" thickBot="1" x14ac:dyDescent="0.3">
      <c r="B2" s="130" t="s">
        <v>484</v>
      </c>
    </row>
    <row r="3" spans="1:20" ht="17.25" thickTop="1" thickBot="1" x14ac:dyDescent="0.3">
      <c r="B3" s="147" t="s">
        <v>449</v>
      </c>
      <c r="C3" s="148"/>
      <c r="D3" s="148"/>
      <c r="E3" s="149"/>
      <c r="F3" s="102" t="str">
        <f>IF(OR(B3="tady vyber jméno",B3="rekord"),"-",VALUE(LEFT(RIGHT(B3,LEN(B3)-SEARCH("(",B3)),LEN(RIGHT(B3,LEN(B3)-SEARCH("(",B3)))-1)))</f>
        <v>-</v>
      </c>
      <c r="G3" s="102"/>
      <c r="H3" s="91" t="s">
        <v>339</v>
      </c>
      <c r="I3" s="104" t="str">
        <f>IF(ISERROR(VLOOKUP(F3,'4km'!C:F,4,0)),"-",VLOOKUP(F3,'4km'!C:F,4,0))</f>
        <v>-</v>
      </c>
      <c r="J3" s="68" t="s">
        <v>322</v>
      </c>
      <c r="K3" s="67" t="str">
        <f>IF(ISERROR(VLOOKUP(F3,'4km'!C:H,3,0)),"-",IF(VLOOKUP(F3,'4km'!C:H,3,0)=0,"-",VLOOKUP(F3,'4km'!C:H,3,0)))</f>
        <v>-</v>
      </c>
      <c r="L3" s="69"/>
      <c r="M3" s="69"/>
      <c r="N3" s="69"/>
      <c r="O3" s="70" t="str">
        <f>IF(ISERROR(VLOOKUP(F3,'4km'!C:H,6,0)),"-",IF(VLOOKUP(F3,'4km'!C:H,6,0)=0,"-",VLOOKUP(F3,'4km'!C:H,6,0)))</f>
        <v>-</v>
      </c>
      <c r="R3" s="49" t="s">
        <v>482</v>
      </c>
      <c r="T3" s="100"/>
    </row>
    <row r="4" spans="1:20" s="92" customFormat="1" ht="24" customHeight="1" thickTop="1" x14ac:dyDescent="0.25">
      <c r="B4" s="146" t="s">
        <v>338</v>
      </c>
      <c r="C4" s="146"/>
      <c r="D4" s="97" t="str">
        <f>IF(F3="-","-",CONCATENATE(SUMIF('4km'!C:C,F3,'4km'!B:B),".  celkově"))</f>
        <v>-</v>
      </c>
      <c r="F4" s="95"/>
      <c r="G4" s="93"/>
      <c r="H4" s="151" t="str">
        <f>CONCATENATE((SUMIF('4km'!C:C,F3,'4km'!G:G)),".  z  ",COUNTIF('4km'!F:F,I3),"  v kategorii ",I3)</f>
        <v>0.  z  0  v kategorii -</v>
      </c>
      <c r="I4" s="151"/>
      <c r="J4" s="151"/>
      <c r="N4" s="129" t="s">
        <v>340</v>
      </c>
      <c r="O4" s="94">
        <f>SUMIF('4km'!C:C,F3,'4km'!I:I)</f>
        <v>0</v>
      </c>
      <c r="T4" s="100" t="s">
        <v>449</v>
      </c>
    </row>
    <row r="5" spans="1:20" x14ac:dyDescent="0.25">
      <c r="L5" s="52"/>
      <c r="T5" s="105" t="s">
        <v>445</v>
      </c>
    </row>
    <row r="6" spans="1:20" s="51" customFormat="1" x14ac:dyDescent="0.25">
      <c r="B6" s="71" t="s">
        <v>455</v>
      </c>
      <c r="C6" s="131" t="s">
        <v>465</v>
      </c>
      <c r="D6" s="50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72" t="s">
        <v>459</v>
      </c>
      <c r="P6" s="50"/>
      <c r="Q6" s="50"/>
      <c r="R6" s="50"/>
      <c r="S6" s="50"/>
      <c r="T6" s="101" t="s">
        <v>416</v>
      </c>
    </row>
    <row r="7" spans="1:20" s="51" customFormat="1" ht="12.75" customHeight="1" x14ac:dyDescent="0.25">
      <c r="B7" s="117" t="s">
        <v>323</v>
      </c>
      <c r="C7" s="103" t="s">
        <v>184</v>
      </c>
      <c r="D7" s="99"/>
      <c r="E7" s="121" t="s">
        <v>299</v>
      </c>
      <c r="F7" s="121" t="s">
        <v>300</v>
      </c>
      <c r="G7" s="121" t="s">
        <v>301</v>
      </c>
      <c r="H7" s="121" t="s">
        <v>302</v>
      </c>
      <c r="I7" s="121" t="s">
        <v>303</v>
      </c>
      <c r="J7" s="121" t="s">
        <v>304</v>
      </c>
      <c r="K7" s="121" t="s">
        <v>305</v>
      </c>
      <c r="L7" s="121" t="s">
        <v>306</v>
      </c>
      <c r="M7" s="121" t="s">
        <v>307</v>
      </c>
      <c r="N7" s="121" t="s">
        <v>308</v>
      </c>
      <c r="O7" s="121" t="s">
        <v>309</v>
      </c>
      <c r="P7" s="50"/>
      <c r="Q7" s="50"/>
      <c r="R7" s="50"/>
      <c r="S7" s="50"/>
      <c r="T7" s="101" t="s">
        <v>404</v>
      </c>
    </row>
    <row r="8" spans="1:20" s="51" customFormat="1" x14ac:dyDescent="0.25">
      <c r="B8" s="56" t="str">
        <f>IF($F$3="-","-",IF(VLOOKUP($F$3,'4km'!C:G,5,0)="DNF","-",(IF(B9=1,0,B9-1))))</f>
        <v>-</v>
      </c>
      <c r="C8" s="55" t="str">
        <f>IF(ISERROR(VLOOKUP(B8,'4km'!B:D,3,0)),"-",VLOOKUP(B8,'4km'!B:D,3,0))</f>
        <v>-</v>
      </c>
      <c r="D8" s="50"/>
      <c r="E8" s="109" t="str">
        <f>IF(SUMIF('4km'!$B:$B,$B8,'4km'!J:J)-E9&gt;0,TEXT(SUMIF('4km'!$B:$B,$B8,'4km'!J:J)-E9,"+ mm:ss"),TEXT(ABS(SUMIF('4km'!$B:$B,$B8,'4km'!J:J)-E9),"- mm:ss"))</f>
        <v>- 00:00</v>
      </c>
      <c r="F8" s="109" t="str">
        <f>IF(SUMIF('4km'!$B:$B,$B8,'4km'!K:K)-F9&gt;0,TEXT(SUMIF('4km'!$B:$B,$B8,'4km'!K:K)-F9,"+ mm:ss"),TEXT(ABS(SUMIF('4km'!$B:$B,$B8,'4km'!K:K)-F9),"- mm:ss"))</f>
        <v>- 00:00</v>
      </c>
      <c r="G8" s="109" t="str">
        <f>IF(SUMIF('4km'!$B:$B,$B8,'4km'!L:L)-G9&gt;0,TEXT(SUMIF('4km'!$B:$B,$B8,'4km'!L:L)-G9,"+ mm:ss"),TEXT(ABS(SUMIF('4km'!$B:$B,$B8,'4km'!L:L)-G9),"- mm:ss"))</f>
        <v>- 00:00</v>
      </c>
      <c r="H8" s="109" t="str">
        <f>IF(SUMIF('4km'!$B:$B,$B8,'4km'!M:M)-H9&gt;0,TEXT(SUMIF('4km'!$B:$B,$B8,'4km'!M:M)-H9,"+ mm:ss"),TEXT(ABS(SUMIF('4km'!$B:$B,$B8,'4km'!M:M)-H9),"- mm:ss"))</f>
        <v>- 00:00</v>
      </c>
      <c r="I8" s="109" t="str">
        <f>IF(SUMIF('4km'!$B:$B,$B8,'4km'!N:N)-I9&gt;0,TEXT(SUMIF('4km'!$B:$B,$B8,'4km'!N:N)-I9,"+ mm:ss"),TEXT(ABS(SUMIF('4km'!$B:$B,$B8,'4km'!N:N)-I9),"- mm:ss"))</f>
        <v>- 00:00</v>
      </c>
      <c r="J8" s="109" t="str">
        <f>IF(SUMIF('4km'!$B:$B,$B8,'4km'!O:O)-J9&gt;0,TEXT(SUMIF('4km'!$B:$B,$B8,'4km'!O:O)-J9,"+ mm:ss"),TEXT(ABS(SUMIF('4km'!$B:$B,$B8,'4km'!O:O)-J9),"- mm:ss"))</f>
        <v>- 00:00</v>
      </c>
      <c r="K8" s="109" t="str">
        <f>IF(SUMIF('4km'!$B:$B,$B8,'4km'!P:P)-K9&gt;0,TEXT(SUMIF('4km'!$B:$B,$B8,'4km'!P:P)-K9,"+ mm:ss"),TEXT(ABS(SUMIF('4km'!$B:$B,$B8,'4km'!P:P)-K9),"- mm:ss"))</f>
        <v>- 00:00</v>
      </c>
      <c r="L8" s="109" t="str">
        <f>IF(SUMIF('4km'!$B:$B,$B8,'4km'!Q:Q)-L9&gt;0,TEXT(SUMIF('4km'!$B:$B,$B8,'4km'!Q:Q)-L9,"+ mm:ss"),TEXT(ABS(SUMIF('4km'!$B:$B,$B8,'4km'!Q:Q)-L9),"- mm:ss"))</f>
        <v>- 00:00</v>
      </c>
      <c r="M8" s="109" t="str">
        <f>IF(SUMIF('4km'!$B:$B,$B8,'4km'!R:R)-M9&gt;0,TEXT(SUMIF('4km'!$B:$B,$B8,'4km'!R:R)-M9,"+ mm:ss"),TEXT(ABS(SUMIF('4km'!$B:$B,$B8,'4km'!R:R)-M9),"- mm:ss"))</f>
        <v>- 00:00</v>
      </c>
      <c r="N8" s="109" t="str">
        <f>IF(SUMIF('4km'!$B:$B,$B8,'4km'!S:S)-N9&gt;0,TEXT(SUMIF('4km'!$B:$B,$B8,'4km'!S:S)-N9,"+ mm:ss"),TEXT(ABS(SUMIF('4km'!$B:$B,$B8,'4km'!S:S)-N9),"- mm:ss"))</f>
        <v>- 00:00</v>
      </c>
      <c r="O8" s="109" t="str">
        <f>IF(SUMIF('4km'!$B:$B,$B8,'4km'!T:T)-O9&gt;0,TEXT(SUMIF('4km'!$B:$B,$B8,'4km'!T:T)-O9,"+ mm:ss"),TEXT(ABS(SUMIF('4km'!$B:$B,$B8,'4km'!T:T)-O9),"- mm:ss"))</f>
        <v>- 00:00</v>
      </c>
      <c r="P8" s="50"/>
      <c r="Q8" s="50"/>
      <c r="R8" s="50"/>
      <c r="S8" s="50"/>
      <c r="T8" s="101" t="s">
        <v>440</v>
      </c>
    </row>
    <row r="9" spans="1:20" s="51" customFormat="1" x14ac:dyDescent="0.25">
      <c r="B9" s="87" t="str">
        <f>IF($F$3="-","-",IF(VLOOKUP($F$3,'4km'!C:G,5,0)="DNF","-",SUMIF('4km'!C:C,$F$3,'4km'!B:B)))</f>
        <v>-</v>
      </c>
      <c r="C9" s="88" t="str">
        <f>IF(ISERROR(VLOOKUP(B9,'4km'!B:D,3,0)),"-",VLOOKUP(B9,'4km'!B:D,3,0))</f>
        <v>-</v>
      </c>
      <c r="D9" s="110"/>
      <c r="E9" s="111">
        <f>SUMIF('4km'!$B:$B,$B9,'4km'!J:J)</f>
        <v>0</v>
      </c>
      <c r="F9" s="111">
        <f>SUMIF('4km'!$B:$B,$B9,'4km'!K:K)</f>
        <v>0</v>
      </c>
      <c r="G9" s="111">
        <f>SUMIF('4km'!$B:$B,$B9,'4km'!L:L)</f>
        <v>0</v>
      </c>
      <c r="H9" s="111">
        <f>SUMIF('4km'!$B:$B,$B9,'4km'!M:M)</f>
        <v>0</v>
      </c>
      <c r="I9" s="111">
        <f>SUMIF('4km'!$B:$B,$B9,'4km'!N:N)</f>
        <v>0</v>
      </c>
      <c r="J9" s="111">
        <f>SUMIF('4km'!$B:$B,$B9,'4km'!O:O)</f>
        <v>0</v>
      </c>
      <c r="K9" s="111">
        <f>SUMIF('4km'!$B:$B,$B9,'4km'!P:P)</f>
        <v>0</v>
      </c>
      <c r="L9" s="111">
        <f>SUMIF('4km'!$B:$B,$B9,'4km'!Q:Q)</f>
        <v>0</v>
      </c>
      <c r="M9" s="111">
        <f>SUMIF('4km'!$B:$B,$B9,'4km'!R:R)</f>
        <v>0</v>
      </c>
      <c r="N9" s="111">
        <f>SUMIF('4km'!$B:$B,$B9,'4km'!S:S)</f>
        <v>0</v>
      </c>
      <c r="O9" s="111">
        <f>SUMIF('4km'!$B:$B,$B9,'4km'!T:T)</f>
        <v>0</v>
      </c>
      <c r="P9" s="50"/>
      <c r="Q9" s="66"/>
      <c r="R9" s="50"/>
      <c r="S9" s="50"/>
      <c r="T9" s="101" t="s">
        <v>394</v>
      </c>
    </row>
    <row r="10" spans="1:20" s="51" customFormat="1" x14ac:dyDescent="0.25">
      <c r="B10" s="56" t="str">
        <f>IF($F$3="-","-",IF(VLOOKUP($F$3,'4km'!C:G,5,0)="DNF","-",B9+1))</f>
        <v>-</v>
      </c>
      <c r="C10" s="55" t="str">
        <f>IF(ISERROR(VLOOKUP(B10,'4km'!B:D,3,0)),"-",VLOOKUP(B10,'4km'!B:D,3,0))</f>
        <v>-</v>
      </c>
      <c r="D10" s="50"/>
      <c r="E10" s="109" t="str">
        <f>IF(SUMIF('4km'!$B:$B,$B10,'4km'!J:J)-E9&gt;0,TEXT(SUMIF('4km'!$B:$B,$B10,'4km'!J:J)-E9,"+ mm:ss"),TEXT(ABS(SUMIF('4km'!$B:$B,$B10,'4km'!J:J)-E9),"- mm:ss"))</f>
        <v>- 00:00</v>
      </c>
      <c r="F10" s="109" t="str">
        <f>IF(SUMIF('4km'!$B:$B,$B10,'4km'!K:K)-F9&gt;0,TEXT(SUMIF('4km'!$B:$B,$B10,'4km'!K:K)-F9,"+ mm:ss"),TEXT(ABS(SUMIF('4km'!$B:$B,$B10,'4km'!K:K)-F9),"- mm:ss"))</f>
        <v>- 00:00</v>
      </c>
      <c r="G10" s="109" t="str">
        <f>IF(SUMIF('4km'!$B:$B,$B10,'4km'!L:L)-G9&gt;0,TEXT(SUMIF('4km'!$B:$B,$B10,'4km'!L:L)-G9,"+ mm:ss"),TEXT(ABS(SUMIF('4km'!$B:$B,$B10,'4km'!L:L)-G9),"- mm:ss"))</f>
        <v>- 00:00</v>
      </c>
      <c r="H10" s="109" t="str">
        <f>IF(SUMIF('4km'!$B:$B,$B10,'4km'!M:M)-H9&gt;0,TEXT(SUMIF('4km'!$B:$B,$B10,'4km'!M:M)-H9,"+ mm:ss"),TEXT(ABS(SUMIF('4km'!$B:$B,$B10,'4km'!M:M)-H9),"- mm:ss"))</f>
        <v>- 00:00</v>
      </c>
      <c r="I10" s="109" t="str">
        <f>IF(SUMIF('4km'!$B:$B,$B10,'4km'!N:N)-I9&gt;0,TEXT(SUMIF('4km'!$B:$B,$B10,'4km'!N:N)-I9,"+ mm:ss"),TEXT(ABS(SUMIF('4km'!$B:$B,$B10,'4km'!N:N)-I9),"- mm:ss"))</f>
        <v>- 00:00</v>
      </c>
      <c r="J10" s="109" t="str">
        <f>IF(SUMIF('4km'!$B:$B,$B10,'4km'!O:O)-J9&gt;0,TEXT(SUMIF('4km'!$B:$B,$B10,'4km'!O:O)-J9,"+ mm:ss"),TEXT(ABS(SUMIF('4km'!$B:$B,$B10,'4km'!O:O)-J9),"- mm:ss"))</f>
        <v>- 00:00</v>
      </c>
      <c r="K10" s="109" t="str">
        <f>IF(SUMIF('4km'!$B:$B,$B10,'4km'!P:P)-K9&gt;0,TEXT(SUMIF('4km'!$B:$B,$B10,'4km'!P:P)-K9,"+ mm:ss"),TEXT(ABS(SUMIF('4km'!$B:$B,$B10,'4km'!P:P)-K9),"- mm:ss"))</f>
        <v>- 00:00</v>
      </c>
      <c r="L10" s="109" t="str">
        <f>IF(SUMIF('4km'!$B:$B,$B10,'4km'!Q:Q)-L9&gt;0,TEXT(SUMIF('4km'!$B:$B,$B10,'4km'!Q:Q)-L9,"+ mm:ss"),TEXT(ABS(SUMIF('4km'!$B:$B,$B10,'4km'!Q:Q)-L9),"- mm:ss"))</f>
        <v>- 00:00</v>
      </c>
      <c r="M10" s="109" t="str">
        <f>IF(SUMIF('4km'!$B:$B,$B10,'4km'!R:R)-M9&gt;0,TEXT(SUMIF('4km'!$B:$B,$B10,'4km'!R:R)-M9,"+ mm:ss"),TEXT(ABS(SUMIF('4km'!$B:$B,$B10,'4km'!R:R)-M9),"- mm:ss"))</f>
        <v>- 00:00</v>
      </c>
      <c r="N10" s="109" t="str">
        <f>IF(SUMIF('4km'!$B:$B,$B10,'4km'!S:S)-N9&gt;0,TEXT(SUMIF('4km'!$B:$B,$B10,'4km'!S:S)-N9,"+ mm:ss"),TEXT(ABS(SUMIF('4km'!$B:$B,$B10,'4km'!S:S)-N9),"- mm:ss"))</f>
        <v>- 00:00</v>
      </c>
      <c r="O10" s="109" t="str">
        <f>IF(SUMIF('4km'!$B:$B,$B10,'4km'!T:T)-O9&gt;0,TEXT(SUMIF('4km'!$B:$B,$B10,'4km'!T:T)-O9,"+ mm:ss"),TEXT(ABS(SUMIF('4km'!$B:$B,$B10,'4km'!T:T)-O9),"- mm:ss"))</f>
        <v>- 00:00</v>
      </c>
      <c r="P10" s="50"/>
      <c r="Q10" s="50"/>
      <c r="R10" s="50"/>
      <c r="S10" s="50"/>
      <c r="T10" s="101" t="s">
        <v>420</v>
      </c>
    </row>
    <row r="11" spans="1:20" s="80" customFormat="1" x14ac:dyDescent="0.25">
      <c r="A11" s="51"/>
      <c r="B11" s="52"/>
      <c r="C11" s="50"/>
      <c r="D11" s="50"/>
      <c r="E11" s="50"/>
      <c r="F11" s="50"/>
      <c r="G11" s="50"/>
      <c r="H11" s="50"/>
      <c r="I11" s="50"/>
      <c r="J11" s="50"/>
      <c r="K11" s="50"/>
      <c r="L11" s="52"/>
      <c r="M11" s="50"/>
      <c r="N11" s="50"/>
      <c r="O11" s="50"/>
      <c r="P11" s="50"/>
      <c r="Q11" s="50"/>
      <c r="R11" s="50"/>
      <c r="S11" s="50"/>
      <c r="T11" s="101" t="s">
        <v>412</v>
      </c>
    </row>
    <row r="12" spans="1:20" s="51" customFormat="1" x14ac:dyDescent="0.25">
      <c r="B12" s="71" t="s">
        <v>295</v>
      </c>
      <c r="C12" s="132" t="s">
        <v>466</v>
      </c>
      <c r="D12" s="53"/>
      <c r="E12" s="53"/>
      <c r="F12" s="53"/>
      <c r="O12" s="72" t="s">
        <v>461</v>
      </c>
      <c r="T12" s="101" t="s">
        <v>399</v>
      </c>
    </row>
    <row r="13" spans="1:20" s="51" customFormat="1" ht="12.75" customHeight="1" x14ac:dyDescent="0.25">
      <c r="B13" s="117" t="s">
        <v>323</v>
      </c>
      <c r="C13" s="118" t="s">
        <v>184</v>
      </c>
      <c r="D13" s="119"/>
      <c r="E13" s="120" t="s">
        <v>271</v>
      </c>
      <c r="F13" s="120" t="s">
        <v>272</v>
      </c>
      <c r="G13" s="120" t="s">
        <v>273</v>
      </c>
      <c r="H13" s="120" t="s">
        <v>274</v>
      </c>
      <c r="I13" s="120" t="s">
        <v>275</v>
      </c>
      <c r="J13" s="120" t="s">
        <v>276</v>
      </c>
      <c r="K13" s="120" t="s">
        <v>277</v>
      </c>
      <c r="L13" s="120" t="s">
        <v>278</v>
      </c>
      <c r="M13" s="120" t="s">
        <v>279</v>
      </c>
      <c r="N13" s="120" t="s">
        <v>280</v>
      </c>
      <c r="O13" s="120" t="s">
        <v>324</v>
      </c>
      <c r="Q13" s="150" t="s">
        <v>454</v>
      </c>
      <c r="R13" s="150"/>
      <c r="T13" s="101" t="s">
        <v>380</v>
      </c>
    </row>
    <row r="14" spans="1:20" s="51" customFormat="1" x14ac:dyDescent="0.25">
      <c r="B14" s="56" t="str">
        <f>IF($F$3="-","-",IF(VLOOKUP($F$3,'4km'!C:G,5,0)="DNF","-",(IF(B15=1,0,B15-1))))</f>
        <v>-</v>
      </c>
      <c r="C14" s="55" t="str">
        <f>IF(ISERROR(VLOOKUP(B14,'4km'!B:D,3,0)),"-",VLOOKUP(B14,'4km'!B:D,3,0))</f>
        <v>-</v>
      </c>
      <c r="D14" s="55"/>
      <c r="E14" s="109" t="str">
        <f>IF(SUMIF('4km'!$B:$B,$B14,'4km'!AF:AF)-E15&gt;0,TEXT(SUMIF('4km'!$B:$B,$B14,'4km'!AF:AF)-E15,"+ mm:ss"),TEXT(ABS(SUMIF('4km'!$B:$B,$B14,'4km'!AF:AF)-E15),"- mm:ss"))</f>
        <v>- 00:00</v>
      </c>
      <c r="F14" s="109" t="str">
        <f>IF(SUMIF('4km'!$B:$B,$B14,'4km'!AG:AG)-F15&gt;0,TEXT(SUMIF('4km'!$B:$B,$B14,'4km'!AG:AG)-F15,"+ mm:ss"),TEXT(ABS(SUMIF('4km'!$B:$B,$B14,'4km'!AG:AG)-F15),"- mm:ss"))</f>
        <v>- 00:00</v>
      </c>
      <c r="G14" s="109" t="str">
        <f>IF(SUMIF('4km'!$B:$B,$B14,'4km'!AH:AH)-G15&gt;0,TEXT(SUMIF('4km'!$B:$B,$B14,'4km'!AH:AH)-G15,"+ mm:ss"),TEXT(ABS(SUMIF('4km'!$B:$B,$B14,'4km'!AH:AH)-G15),"- mm:ss"))</f>
        <v>- 00:00</v>
      </c>
      <c r="H14" s="109" t="str">
        <f>IF(SUMIF('4km'!$B:$B,$B14,'4km'!AI:AI)-H15&gt;0,TEXT(SUMIF('4km'!$B:$B,$B14,'4km'!AI:AI)-H15,"+ mm:ss"),TEXT(ABS(SUMIF('4km'!$B:$B,$B14,'4km'!AI:AI)-H15),"- mm:ss"))</f>
        <v>- 00:00</v>
      </c>
      <c r="I14" s="109" t="str">
        <f>IF(SUMIF('4km'!$B:$B,$B14,'4km'!AJ:AJ)-I15&gt;0,TEXT(SUMIF('4km'!$B:$B,$B14,'4km'!AJ:AJ)-I15,"+ mm:ss"),TEXT(ABS(SUMIF('4km'!$B:$B,$B14,'4km'!AJ:AJ)-I15),"- mm:ss"))</f>
        <v>- 00:00</v>
      </c>
      <c r="J14" s="109" t="str">
        <f>IF(SUMIF('4km'!$B:$B,$B14,'4km'!AK:AK)-J15&gt;0,TEXT(SUMIF('4km'!$B:$B,$B14,'4km'!AK:AK)-J15,"+ mm:ss"),TEXT(ABS(SUMIF('4km'!$B:$B,$B14,'4km'!AK:AK)-J15),"- mm:ss"))</f>
        <v>- 00:00</v>
      </c>
      <c r="K14" s="109" t="str">
        <f>IF(SUMIF('4km'!$B:$B,$B14,'4km'!AL:AL)-K15&gt;0,TEXT(SUMIF('4km'!$B:$B,$B14,'4km'!AL:AL)-K15,"+ mm:ss"),TEXT(ABS(SUMIF('4km'!$B:$B,$B14,'4km'!AL:AL)-K15),"- mm:ss"))</f>
        <v>- 00:00</v>
      </c>
      <c r="L14" s="109" t="str">
        <f>IF(SUMIF('4km'!$B:$B,$B14,'4km'!AM:AM)-L15&gt;0,TEXT(SUMIF('4km'!$B:$B,$B14,'4km'!AM:AM)-L15,"+ mm:ss"),TEXT(ABS(SUMIF('4km'!$B:$B,$B14,'4km'!AM:AM)-L15),"- mm:ss"))</f>
        <v>- 00:00</v>
      </c>
      <c r="M14" s="109" t="str">
        <f>IF(SUMIF('4km'!$B:$B,$B14,'4km'!AN:AN)-M15&gt;0,TEXT(SUMIF('4km'!$B:$B,$B14,'4km'!AN:AN)-M15,"+ mm:ss"),TEXT(ABS(SUMIF('4km'!$B:$B,$B14,'4km'!AN:AN)-M15),"- mm:ss"))</f>
        <v>- 00:00</v>
      </c>
      <c r="N14" s="109" t="str">
        <f>IF(SUMIF('4km'!$B:$B,$B14,'4km'!AO:AO)-N15&gt;0,TEXT(SUMIF('4km'!$B:$B,$B14,'4km'!AO:AO)-N15,"+ mm:ss"),TEXT(ABS(SUMIF('4km'!$B:$B,$B14,'4km'!AO:AO)-N15),"- mm:ss"))</f>
        <v>- 00:00</v>
      </c>
      <c r="O14" s="109" t="str">
        <f>IF(SUMIF('4km'!$B:$B,$B14,'4km'!AP:AP)-O15&gt;0,TEXT(SUMIF('4km'!$B:$B,$B14,'4km'!AP:AP)-O15,"+ mm:ss"),TEXT(ABS(SUMIF('4km'!$B:$B,$B14,'4km'!AP:AP)-O15),"- mm:ss"))</f>
        <v>- 00:00</v>
      </c>
      <c r="Q14" s="156"/>
      <c r="R14" s="157"/>
      <c r="T14" s="101" t="s">
        <v>401</v>
      </c>
    </row>
    <row r="15" spans="1:20" s="51" customFormat="1" x14ac:dyDescent="0.25">
      <c r="B15" s="87" t="str">
        <f>IF($F$3="-","-",IF(VLOOKUP($F$3,'4km'!C:G,5,0)="DNF","-",SUMIF('4km'!C:C,$F$3,'4km'!B:B)))</f>
        <v>-</v>
      </c>
      <c r="C15" s="88" t="str">
        <f>IF(ISERROR(VLOOKUP(B15,'4km'!B:D,3,0)),"-",VLOOKUP(B15,'4km'!B:D,3,0))</f>
        <v>-</v>
      </c>
      <c r="D15" s="89"/>
      <c r="E15" s="112">
        <f>SUMIF('4km'!$B:$B,$B15,'4km'!AF:AF)</f>
        <v>0</v>
      </c>
      <c r="F15" s="112">
        <f>SUMIF('4km'!$B:$B,$B15,'4km'!AG:AG)</f>
        <v>0</v>
      </c>
      <c r="G15" s="112">
        <f>SUMIF('4km'!$B:$B,$B15,'4km'!AH:AH)</f>
        <v>0</v>
      </c>
      <c r="H15" s="112">
        <f>SUMIF('4km'!$B:$B,$B15,'4km'!AI:AI)</f>
        <v>0</v>
      </c>
      <c r="I15" s="112">
        <f>SUMIF('4km'!$B:$B,$B15,'4km'!AJ:AJ)</f>
        <v>0</v>
      </c>
      <c r="J15" s="112">
        <f>SUMIF('4km'!$B:$B,$B15,'4km'!AK:AK)</f>
        <v>0</v>
      </c>
      <c r="K15" s="112">
        <f>SUMIF('4km'!$B:$B,$B15,'4km'!AL:AL)</f>
        <v>0</v>
      </c>
      <c r="L15" s="112">
        <f>SUMIF('4km'!$B:$B,$B15,'4km'!AM:AM)</f>
        <v>0</v>
      </c>
      <c r="M15" s="112">
        <f>SUMIF('4km'!$B:$B,$B15,'4km'!AN:AN)</f>
        <v>0</v>
      </c>
      <c r="N15" s="112">
        <f>SUMIF('4km'!$B:$B,$B15,'4km'!AO:AO)</f>
        <v>0</v>
      </c>
      <c r="O15" s="112">
        <f>SUMIF('4km'!$B:$B,$B15,'4km'!AP:AP)</f>
        <v>0</v>
      </c>
      <c r="Q15" s="156"/>
      <c r="R15" s="157"/>
      <c r="T15" s="101" t="s">
        <v>370</v>
      </c>
    </row>
    <row r="16" spans="1:20" s="51" customFormat="1" x14ac:dyDescent="0.25">
      <c r="A16" s="80"/>
      <c r="B16" s="56" t="str">
        <f>IF($F$3="-","-",IF(VLOOKUP($F$3,'4km'!C:G,5,0)="DNF","-",B15+1))</f>
        <v>-</v>
      </c>
      <c r="C16" s="55" t="str">
        <f>IF(ISERROR(VLOOKUP(B16,'4km'!B:D,3,0)),"-",VLOOKUP(B16,'4km'!B:D,3,0))</f>
        <v>-</v>
      </c>
      <c r="D16" s="54"/>
      <c r="E16" s="109" t="str">
        <f>IF(SUMIF('4km'!$B:$B,$B16,'4km'!AF:AF)-E15&gt;0,TEXT(SUMIF('4km'!$B:$B,$B16,'4km'!AF:AF)-E15,"+ mm:ss"),TEXT(ABS(SUMIF('4km'!$B:$B,$B16,'4km'!AF:AF)-E15),"- mm:ss"))</f>
        <v>- 00:00</v>
      </c>
      <c r="F16" s="109" t="str">
        <f>IF(SUMIF('4km'!$B:$B,$B16,'4km'!AG:AG)-F15&gt;0,TEXT(SUMIF('4km'!$B:$B,$B16,'4km'!AG:AG)-F15,"+ mm:ss"),TEXT(ABS(SUMIF('4km'!$B:$B,$B16,'4km'!AG:AG)-F15),"- mm:ss"))</f>
        <v>- 00:00</v>
      </c>
      <c r="G16" s="109" t="str">
        <f>IF(SUMIF('4km'!$B:$B,$B16,'4km'!AH:AH)-G15&gt;0,TEXT(SUMIF('4km'!$B:$B,$B16,'4km'!AH:AH)-G15,"+ mm:ss"),TEXT(ABS(SUMIF('4km'!$B:$B,$B16,'4km'!AH:AH)-G15),"- mm:ss"))</f>
        <v>- 00:00</v>
      </c>
      <c r="H16" s="109" t="str">
        <f>IF(SUMIF('4km'!$B:$B,$B16,'4km'!AI:AI)-H15&gt;0,TEXT(SUMIF('4km'!$B:$B,$B16,'4km'!AI:AI)-H15,"+ mm:ss"),TEXT(ABS(SUMIF('4km'!$B:$B,$B16,'4km'!AI:AI)-H15),"- mm:ss"))</f>
        <v>- 00:00</v>
      </c>
      <c r="I16" s="109" t="str">
        <f>IF(SUMIF('4km'!$B:$B,$B16,'4km'!AJ:AJ)-I15&gt;0,TEXT(SUMIF('4km'!$B:$B,$B16,'4km'!AJ:AJ)-I15,"+ mm:ss"),TEXT(ABS(SUMIF('4km'!$B:$B,$B16,'4km'!AJ:AJ)-I15),"- mm:ss"))</f>
        <v>- 00:00</v>
      </c>
      <c r="J16" s="109" t="str">
        <f>IF(SUMIF('4km'!$B:$B,$B16,'4km'!AK:AK)-J15&gt;0,TEXT(SUMIF('4km'!$B:$B,$B16,'4km'!AK:AK)-J15,"+ mm:ss"),TEXT(ABS(SUMIF('4km'!$B:$B,$B16,'4km'!AK:AK)-J15),"- mm:ss"))</f>
        <v>- 00:00</v>
      </c>
      <c r="K16" s="109" t="str">
        <f>IF(SUMIF('4km'!$B:$B,$B16,'4km'!AL:AL)-K15&gt;0,TEXT(SUMIF('4km'!$B:$B,$B16,'4km'!AL:AL)-K15,"+ mm:ss"),TEXT(ABS(SUMIF('4km'!$B:$B,$B16,'4km'!AL:AL)-K15),"- mm:ss"))</f>
        <v>- 00:00</v>
      </c>
      <c r="L16" s="109" t="str">
        <f>IF(SUMIF('4km'!$B:$B,$B16,'4km'!AM:AM)-L15&gt;0,TEXT(SUMIF('4km'!$B:$B,$B16,'4km'!AM:AM)-L15,"+ mm:ss"),TEXT(ABS(SUMIF('4km'!$B:$B,$B16,'4km'!AM:AM)-L15),"- mm:ss"))</f>
        <v>- 00:00</v>
      </c>
      <c r="M16" s="109" t="str">
        <f>IF(SUMIF('4km'!$B:$B,$B16,'4km'!AN:AN)-M15&gt;0,TEXT(SUMIF('4km'!$B:$B,$B16,'4km'!AN:AN)-M15,"+ mm:ss"),TEXT(ABS(SUMIF('4km'!$B:$B,$B16,'4km'!AN:AN)-M15),"- mm:ss"))</f>
        <v>- 00:00</v>
      </c>
      <c r="N16" s="109" t="str">
        <f>IF(SUMIF('4km'!$B:$B,$B16,'4km'!AO:AO)-N15&gt;0,TEXT(SUMIF('4km'!$B:$B,$B16,'4km'!AO:AO)-N15,"+ mm:ss"),TEXT(ABS(SUMIF('4km'!$B:$B,$B16,'4km'!AO:AO)-N15),"- mm:ss"))</f>
        <v>- 00:00</v>
      </c>
      <c r="O16" s="109" t="str">
        <f>IF(SUMIF('4km'!$B:$B,$B16,'4km'!AP:AP)-O15&gt;0,TEXT(SUMIF('4km'!$B:$B,$B16,'4km'!AP:AP)-O15,"+ mm:ss"),TEXT(ABS(SUMIF('4km'!$B:$B,$B16,'4km'!AP:AP)-O15),"- mm:ss"))</f>
        <v>- 00:00</v>
      </c>
      <c r="Q16" s="158"/>
      <c r="R16" s="159"/>
      <c r="T16" s="101" t="s">
        <v>357</v>
      </c>
    </row>
    <row r="17" spans="1:20" s="80" customFormat="1" x14ac:dyDescent="0.25">
      <c r="A17" s="51"/>
      <c r="B17" s="81"/>
      <c r="D17" s="53"/>
      <c r="E17" s="86">
        <f>SUMIF('4km'!$B:$B,$B14,'4km'!AF:AF)-E15</f>
        <v>0</v>
      </c>
      <c r="F17" s="86">
        <f>SUMIF('4km'!$B:$B,$B14,'4km'!AG:AG)-F15</f>
        <v>0</v>
      </c>
      <c r="G17" s="86">
        <f>SUMIF('4km'!$B:$B,$B14,'4km'!AH:AH)-G15</f>
        <v>0</v>
      </c>
      <c r="H17" s="86">
        <f>SUMIF('4km'!$B:$B,$B14,'4km'!AI:AI)-H15</f>
        <v>0</v>
      </c>
      <c r="I17" s="86">
        <f>SUMIF('4km'!$B:$B,$B14,'4km'!AJ:AJ)-I15</f>
        <v>0</v>
      </c>
      <c r="J17" s="86">
        <f>SUMIF('4km'!$B:$B,$B14,'4km'!AK:AK)-J15</f>
        <v>0</v>
      </c>
      <c r="K17" s="86">
        <f>SUMIF('4km'!$B:$B,$B14,'4km'!AL:AL)-K15</f>
        <v>0</v>
      </c>
      <c r="L17" s="86">
        <f>SUMIF('4km'!$B:$B,$B14,'4km'!AM:AM)-L15</f>
        <v>0</v>
      </c>
      <c r="M17" s="86">
        <f>SUMIF('4km'!$B:$B,$B14,'4km'!AN:AN)-M15</f>
        <v>0</v>
      </c>
      <c r="N17" s="86">
        <f>SUMIF('4km'!$B:$B,$B14,'4km'!AO:AO)-N15</f>
        <v>0</v>
      </c>
      <c r="O17" s="86">
        <f>SUMIF('4km'!$B:$B,$B14,'4km'!AP:AP)-O15</f>
        <v>0</v>
      </c>
      <c r="T17" s="101" t="s">
        <v>418</v>
      </c>
    </row>
    <row r="18" spans="1:20" s="51" customFormat="1" x14ac:dyDescent="0.25">
      <c r="A18" s="55"/>
      <c r="B18" s="71" t="s">
        <v>325</v>
      </c>
      <c r="C18" s="132" t="s">
        <v>460</v>
      </c>
      <c r="D18" s="53"/>
      <c r="E18" s="53"/>
      <c r="F18" s="53"/>
      <c r="O18" s="72" t="s">
        <v>463</v>
      </c>
      <c r="Q18" s="84"/>
      <c r="T18" s="101" t="s">
        <v>362</v>
      </c>
    </row>
    <row r="19" spans="1:20" s="55" customFormat="1" ht="15" customHeight="1" x14ac:dyDescent="0.25">
      <c r="B19" s="113" t="s">
        <v>323</v>
      </c>
      <c r="C19" s="114" t="s">
        <v>184</v>
      </c>
      <c r="D19" s="115"/>
      <c r="E19" s="113" t="s">
        <v>271</v>
      </c>
      <c r="F19" s="113" t="s">
        <v>272</v>
      </c>
      <c r="G19" s="113" t="s">
        <v>273</v>
      </c>
      <c r="H19" s="113" t="s">
        <v>274</v>
      </c>
      <c r="I19" s="113" t="s">
        <v>275</v>
      </c>
      <c r="J19" s="113" t="s">
        <v>276</v>
      </c>
      <c r="K19" s="113" t="s">
        <v>277</v>
      </c>
      <c r="L19" s="113" t="s">
        <v>278</v>
      </c>
      <c r="M19" s="113" t="s">
        <v>279</v>
      </c>
      <c r="N19" s="113" t="s">
        <v>280</v>
      </c>
      <c r="O19" s="113" t="s">
        <v>324</v>
      </c>
      <c r="P19" s="51"/>
      <c r="Q19" s="150" t="s">
        <v>336</v>
      </c>
      <c r="R19" s="150"/>
      <c r="S19" s="51"/>
      <c r="T19" s="101" t="s">
        <v>376</v>
      </c>
    </row>
    <row r="20" spans="1:20" s="55" customFormat="1" x14ac:dyDescent="0.25">
      <c r="B20" s="56" t="str">
        <f>IF($F$3="-","-",IF(VLOOKUP($F$3,'4km'!C:G,5,0)="DNF","-",(IF(B21=1,,B21-1))))</f>
        <v>-</v>
      </c>
      <c r="C20" s="55" t="str">
        <f>IF(ISERROR(VLOOKUP(B20,'4km'!B:D,3,0)),"-",VLOOKUP(B20,'4km'!B:D,3,0))</f>
        <v>-</v>
      </c>
      <c r="E20" s="56">
        <f>IF($B20="rekord","-",SUMIF('4km'!$B:$B,$B20,'4km'!AQ:AQ))</f>
        <v>0</v>
      </c>
      <c r="F20" s="56">
        <f>IF($B20="rekord","-",SUMIF('4km'!$B:$B,$B20,'4km'!AR:AR))</f>
        <v>0</v>
      </c>
      <c r="G20" s="56">
        <f>IF($B20="rekord","-",SUMIF('4km'!$B:$B,$B20,'4km'!AS:AS))</f>
        <v>0</v>
      </c>
      <c r="H20" s="56">
        <f>IF($B20="rekord","-",SUMIF('4km'!$B:$B,$B20,'4km'!AT:AT))</f>
        <v>0</v>
      </c>
      <c r="I20" s="56">
        <f>IF($B20="rekord","-",SUMIF('4km'!$B:$B,$B20,'4km'!AU:AU))</f>
        <v>0</v>
      </c>
      <c r="J20" s="56">
        <f>IF($B20="rekord","-",SUMIF('4km'!$B:$B,$B20,'4km'!AV:AV))</f>
        <v>0</v>
      </c>
      <c r="K20" s="56">
        <f>IF($B20="rekord","-",SUMIF('4km'!$B:$B,$B20,'4km'!AW:AW))</f>
        <v>0</v>
      </c>
      <c r="L20" s="56">
        <f>IF($B20="rekord","-",SUMIF('4km'!$B:$B,$B20,'4km'!AX:AX))</f>
        <v>0</v>
      </c>
      <c r="M20" s="56">
        <f>IF($B20="rekord","-",SUMIF('4km'!$B:$B,$B20,'4km'!AY:AY))</f>
        <v>0</v>
      </c>
      <c r="N20" s="56">
        <f>IF($B20="rekord","-",SUMIF('4km'!$B:$B,$B20,'4km'!AZ:AZ))</f>
        <v>0</v>
      </c>
      <c r="O20" s="56">
        <f>IF($B20="rekord","-",SUMIF('4km'!$B:$B,$B20,'4km'!BA:BA))</f>
        <v>0</v>
      </c>
      <c r="P20" s="51"/>
      <c r="Q20" s="152"/>
      <c r="R20" s="153"/>
      <c r="S20" s="51"/>
      <c r="T20" s="101" t="s">
        <v>419</v>
      </c>
    </row>
    <row r="21" spans="1:20" s="55" customFormat="1" x14ac:dyDescent="0.25">
      <c r="B21" s="87" t="str">
        <f>IF($F$3="-","-",IF(VLOOKUP($F$3,'4km'!C:G,5,0)="DNF","-",SUMIF('4km'!C:C,$F$3,'4km'!B:B)))</f>
        <v>-</v>
      </c>
      <c r="C21" s="88" t="str">
        <f>IF(ISERROR(VLOOKUP(B21,'4km'!B:D,3,0)),"-",VLOOKUP(B21,'4km'!B:D,3,0))</f>
        <v>-</v>
      </c>
      <c r="D21" s="89"/>
      <c r="E21" s="87">
        <f>SUMIF('4km'!$B:$B,$B21,'4km'!AQ:AQ)</f>
        <v>0</v>
      </c>
      <c r="F21" s="87">
        <f>SUMIF('4km'!$B:$B,$B21,'4km'!AR:AR)</f>
        <v>0</v>
      </c>
      <c r="G21" s="87">
        <f>SUMIF('4km'!$B:$B,$B21,'4km'!AS:AS)</f>
        <v>0</v>
      </c>
      <c r="H21" s="87">
        <f>SUMIF('4km'!$B:$B,$B21,'4km'!AT:AT)</f>
        <v>0</v>
      </c>
      <c r="I21" s="87">
        <f>SUMIF('4km'!$B:$B,$B21,'4km'!AU:AU)</f>
        <v>0</v>
      </c>
      <c r="J21" s="87">
        <f>SUMIF('4km'!$B:$B,$B21,'4km'!AV:AV)</f>
        <v>0</v>
      </c>
      <c r="K21" s="87">
        <f>SUMIF('4km'!$B:$B,$B21,'4km'!AW:AW)</f>
        <v>0</v>
      </c>
      <c r="L21" s="87">
        <f>SUMIF('4km'!$B:$B,$B21,'4km'!AX:AX)</f>
        <v>0</v>
      </c>
      <c r="M21" s="87">
        <f>SUMIF('4km'!$B:$B,$B21,'4km'!AY:AY)</f>
        <v>0</v>
      </c>
      <c r="N21" s="87">
        <f>SUMIF('4km'!$B:$B,$B21,'4km'!AZ:AZ)</f>
        <v>0</v>
      </c>
      <c r="O21" s="87">
        <f>SUMIF('4km'!$B:$B,$B21,'4km'!BA:BA)</f>
        <v>0</v>
      </c>
      <c r="P21" s="51"/>
      <c r="Q21" s="152"/>
      <c r="R21" s="153"/>
      <c r="S21" s="51"/>
      <c r="T21" s="101" t="s">
        <v>424</v>
      </c>
    </row>
    <row r="22" spans="1:20" s="55" customFormat="1" x14ac:dyDescent="0.25">
      <c r="A22" s="80"/>
      <c r="B22" s="56" t="str">
        <f>IF($F$3="-","-",IF(VLOOKUP($F$3,'4km'!C:G,5,0)="DNF","-",B21+1))</f>
        <v>-</v>
      </c>
      <c r="C22" s="55" t="str">
        <f>IF(ISERROR(VLOOKUP(B22,'4km'!B:D,3,0)),"-",VLOOKUP(B22,'4km'!B:D,3,0))</f>
        <v>-</v>
      </c>
      <c r="D22" s="54"/>
      <c r="E22" s="56">
        <f>SUMIF('4km'!$B:$B,$B22,'4km'!AQ:AQ)</f>
        <v>0</v>
      </c>
      <c r="F22" s="56">
        <f>SUMIF('4km'!$B:$B,$B22,'4km'!AR:AR)</f>
        <v>0</v>
      </c>
      <c r="G22" s="56">
        <f>SUMIF('4km'!$B:$B,$B22,'4km'!AS:AS)</f>
        <v>0</v>
      </c>
      <c r="H22" s="56">
        <f>SUMIF('4km'!$B:$B,$B22,'4km'!AT:AT)</f>
        <v>0</v>
      </c>
      <c r="I22" s="56">
        <f>SUMIF('4km'!$B:$B,$B22,'4km'!AU:AU)</f>
        <v>0</v>
      </c>
      <c r="J22" s="56">
        <f>SUMIF('4km'!$B:$B,$B22,'4km'!AV:AV)</f>
        <v>0</v>
      </c>
      <c r="K22" s="56">
        <f>SUMIF('4km'!$B:$B,$B22,'4km'!AW:AW)</f>
        <v>0</v>
      </c>
      <c r="L22" s="56">
        <f>SUMIF('4km'!$B:$B,$B22,'4km'!AX:AX)</f>
        <v>0</v>
      </c>
      <c r="M22" s="56">
        <f>SUMIF('4km'!$B:$B,$B22,'4km'!AY:AY)</f>
        <v>0</v>
      </c>
      <c r="N22" s="56">
        <f>SUMIF('4km'!$B:$B,$B22,'4km'!AZ:AZ)</f>
        <v>0</v>
      </c>
      <c r="O22" s="56">
        <f>SUMIF('4km'!$B:$B,$B22,'4km'!BA:BA)</f>
        <v>0</v>
      </c>
      <c r="P22" s="51"/>
      <c r="Q22" s="154"/>
      <c r="R22" s="155"/>
      <c r="S22" s="51"/>
      <c r="T22" s="101" t="s">
        <v>395</v>
      </c>
    </row>
    <row r="23" spans="1:20" s="80" customFormat="1" x14ac:dyDescent="0.25">
      <c r="A23" s="51"/>
      <c r="B23" s="53"/>
      <c r="C23" s="53"/>
      <c r="D23" s="53"/>
      <c r="E23" s="81">
        <f>-E21</f>
        <v>0</v>
      </c>
      <c r="F23" s="81">
        <f t="shared" ref="F23:O23" si="0">-F21</f>
        <v>0</v>
      </c>
      <c r="G23" s="81">
        <f t="shared" si="0"/>
        <v>0</v>
      </c>
      <c r="H23" s="81">
        <f t="shared" si="0"/>
        <v>0</v>
      </c>
      <c r="I23" s="81">
        <f t="shared" si="0"/>
        <v>0</v>
      </c>
      <c r="J23" s="81">
        <f t="shared" si="0"/>
        <v>0</v>
      </c>
      <c r="K23" s="81">
        <f t="shared" si="0"/>
        <v>0</v>
      </c>
      <c r="L23" s="81">
        <f t="shared" si="0"/>
        <v>0</v>
      </c>
      <c r="M23" s="81">
        <f t="shared" si="0"/>
        <v>0</v>
      </c>
      <c r="N23" s="81">
        <f t="shared" si="0"/>
        <v>0</v>
      </c>
      <c r="O23" s="81">
        <f t="shared" si="0"/>
        <v>0</v>
      </c>
      <c r="Q23" s="82"/>
      <c r="R23" s="82"/>
      <c r="T23" s="101" t="s">
        <v>441</v>
      </c>
    </row>
    <row r="24" spans="1:20" s="51" customFormat="1" x14ac:dyDescent="0.25">
      <c r="A24" s="50"/>
      <c r="B24" s="71" t="s">
        <v>328</v>
      </c>
      <c r="C24" s="133" t="s">
        <v>462</v>
      </c>
      <c r="D24" s="53"/>
      <c r="O24" s="72" t="s">
        <v>464</v>
      </c>
      <c r="Q24" s="83"/>
      <c r="R24" s="83"/>
      <c r="T24" s="101" t="s">
        <v>344</v>
      </c>
    </row>
    <row r="25" spans="1:20" x14ac:dyDescent="0.25">
      <c r="B25" s="113" t="s">
        <v>323</v>
      </c>
      <c r="C25" s="114" t="s">
        <v>184</v>
      </c>
      <c r="D25" s="115"/>
      <c r="E25" s="116" t="s">
        <v>299</v>
      </c>
      <c r="F25" s="116" t="s">
        <v>311</v>
      </c>
      <c r="G25" s="116" t="s">
        <v>312</v>
      </c>
      <c r="H25" s="116" t="s">
        <v>313</v>
      </c>
      <c r="I25" s="116" t="s">
        <v>329</v>
      </c>
      <c r="J25" s="116" t="s">
        <v>330</v>
      </c>
      <c r="K25" s="116" t="s">
        <v>331</v>
      </c>
      <c r="L25" s="116" t="s">
        <v>332</v>
      </c>
      <c r="M25" s="116" t="s">
        <v>333</v>
      </c>
      <c r="N25" s="116" t="s">
        <v>334</v>
      </c>
      <c r="O25" s="116" t="s">
        <v>335</v>
      </c>
      <c r="P25" s="55"/>
      <c r="Q25" s="150" t="s">
        <v>337</v>
      </c>
      <c r="R25" s="150"/>
      <c r="S25" s="55"/>
      <c r="T25" s="101" t="s">
        <v>446</v>
      </c>
    </row>
    <row r="26" spans="1:20" x14ac:dyDescent="0.25">
      <c r="B26" s="56" t="str">
        <f>IF($F$3="-","-",IF(VLOOKUP($F$3,'4km'!C:G,5,0)="DNF","-",(IF(B27=1,0,B27-1))))</f>
        <v>-</v>
      </c>
      <c r="C26" s="55" t="str">
        <f>IF(ISERROR(VLOOKUP(B26,'4km'!B:D,3,0)),"-",VLOOKUP(B26,'4km'!B:D,3,0))</f>
        <v>-</v>
      </c>
      <c r="D26" s="55"/>
      <c r="E26" s="57">
        <f>SUMIF('4km'!$B:$B,$B26,'4km'!J:J)/4.125</f>
        <v>0</v>
      </c>
      <c r="F26" s="57">
        <f>SUMIF('4km'!$B:$B,$B26,'4km'!K:K)/4</f>
        <v>0</v>
      </c>
      <c r="G26" s="57">
        <f>SUMIF('4km'!$B:$B,$B26,'4km'!L:L)/4</f>
        <v>0</v>
      </c>
      <c r="H26" s="57">
        <f>SUMIF('4km'!$B:$B,$B26,'4km'!M:M)/4</f>
        <v>0</v>
      </c>
      <c r="I26" s="57">
        <f>SUMIF('4km'!$B:$B,$B26,'4km'!N:N)/4</f>
        <v>0</v>
      </c>
      <c r="J26" s="57">
        <f>SUMIF('4km'!$B:$B,$B26,'4km'!O:O)/4</f>
        <v>0</v>
      </c>
      <c r="K26" s="57">
        <f>SUMIF('4km'!$B:$B,$B26,'4km'!P:P)/4</f>
        <v>0</v>
      </c>
      <c r="L26" s="57">
        <f>SUMIF('4km'!$B:$B,$B26,'4km'!Q:Q)/4</f>
        <v>0</v>
      </c>
      <c r="M26" s="57">
        <f>SUMIF('4km'!$B:$B,$B26,'4km'!R:R)/4</f>
        <v>0</v>
      </c>
      <c r="N26" s="57">
        <f>SUMIF('4km'!$B:$B,$B26,'4km'!S:S)/4</f>
        <v>0</v>
      </c>
      <c r="O26" s="57">
        <f>SUMIF('4km'!$B:$B,$B26,'4km'!T:T)/2</f>
        <v>0</v>
      </c>
      <c r="P26" s="55"/>
      <c r="Q26" s="152"/>
      <c r="R26" s="153"/>
      <c r="S26" s="55"/>
      <c r="T26" s="101" t="s">
        <v>442</v>
      </c>
    </row>
    <row r="27" spans="1:20" s="51" customFormat="1" x14ac:dyDescent="0.25">
      <c r="A27" s="50"/>
      <c r="B27" s="87" t="str">
        <f>IF($F$3="-","-",IF(VLOOKUP($F$3,'4km'!C:G,5,0)="DNF","-",SUMIF('4km'!C:C,$F$3,'4km'!B:B)))</f>
        <v>-</v>
      </c>
      <c r="C27" s="88" t="str">
        <f>IF(ISERROR(VLOOKUP(B27,'4km'!B:D,3,0)),"-",VLOOKUP(B27,'4km'!B:D,3,0))</f>
        <v>-</v>
      </c>
      <c r="D27" s="89"/>
      <c r="E27" s="90">
        <f>SUMIF('4km'!$B:$B,$B27,'4km'!J:J)/4.125</f>
        <v>0</v>
      </c>
      <c r="F27" s="90">
        <f>SUMIF('4km'!$B:$B,$B27,'4km'!K:K)/4</f>
        <v>0</v>
      </c>
      <c r="G27" s="90">
        <f>SUMIF('4km'!$B:$B,$B27,'4km'!L:L)/4</f>
        <v>0</v>
      </c>
      <c r="H27" s="90">
        <f>SUMIF('4km'!$B:$B,$B27,'4km'!M:M)/4</f>
        <v>0</v>
      </c>
      <c r="I27" s="90">
        <f>SUMIF('4km'!$B:$B,$B27,'4km'!N:N)/4</f>
        <v>0</v>
      </c>
      <c r="J27" s="90">
        <f>SUMIF('4km'!$B:$B,$B27,'4km'!O:O)/4</f>
        <v>0</v>
      </c>
      <c r="K27" s="90">
        <f>SUMIF('4km'!$B:$B,$B27,'4km'!P:P)/4</f>
        <v>0</v>
      </c>
      <c r="L27" s="90">
        <f>SUMIF('4km'!$B:$B,$B27,'4km'!Q:Q)/4</f>
        <v>0</v>
      </c>
      <c r="M27" s="90">
        <f>SUMIF('4km'!$B:$B,$B27,'4km'!R:R)/4</f>
        <v>0</v>
      </c>
      <c r="N27" s="90">
        <f>SUMIF('4km'!$B:$B,$B27,'4km'!S:S)/4</f>
        <v>0</v>
      </c>
      <c r="O27" s="90">
        <f>SUMIF('4km'!$B:$B,$B27,'4km'!T:T)/2</f>
        <v>0</v>
      </c>
      <c r="P27" s="55"/>
      <c r="Q27" s="152"/>
      <c r="R27" s="153"/>
      <c r="S27" s="55"/>
      <c r="T27" s="101" t="s">
        <v>423</v>
      </c>
    </row>
    <row r="28" spans="1:20" s="51" customFormat="1" ht="12.75" customHeight="1" x14ac:dyDescent="0.25">
      <c r="A28" s="50"/>
      <c r="B28" s="56" t="str">
        <f>IF($F$3="-","-",IF(VLOOKUP($F$3,'4km'!C:G,5,0)="DNF","-",B27+1))</f>
        <v>-</v>
      </c>
      <c r="C28" s="55" t="str">
        <f>IF(ISERROR(VLOOKUP(B28,'4km'!B:D,3,0)),"-",VLOOKUP(B28,'4km'!B:D,3,0))</f>
        <v>-</v>
      </c>
      <c r="D28" s="54"/>
      <c r="E28" s="57">
        <f>SUMIF('4km'!$B:$B,$B28,'4km'!J:J)/4.125</f>
        <v>0</v>
      </c>
      <c r="F28" s="57">
        <f>SUMIF('4km'!$B:$B,$B28,'4km'!K:K)/4</f>
        <v>0</v>
      </c>
      <c r="G28" s="57">
        <f>SUMIF('4km'!$B:$B,$B28,'4km'!L:L)/4</f>
        <v>0</v>
      </c>
      <c r="H28" s="57">
        <f>SUMIF('4km'!$B:$B,$B28,'4km'!M:M)/4</f>
        <v>0</v>
      </c>
      <c r="I28" s="57">
        <f>SUMIF('4km'!$B:$B,$B28,'4km'!N:N)/4</f>
        <v>0</v>
      </c>
      <c r="J28" s="57">
        <f>SUMIF('4km'!$B:$B,$B28,'4km'!O:O)/4</f>
        <v>0</v>
      </c>
      <c r="K28" s="57">
        <f>SUMIF('4km'!$B:$B,$B28,'4km'!P:P)/4</f>
        <v>0</v>
      </c>
      <c r="L28" s="57">
        <f>SUMIF('4km'!$B:$B,$B28,'4km'!Q:Q)/4</f>
        <v>0</v>
      </c>
      <c r="M28" s="57">
        <f>SUMIF('4km'!$B:$B,$B28,'4km'!R:R)/4</f>
        <v>0</v>
      </c>
      <c r="N28" s="57">
        <f>SUMIF('4km'!$B:$B,$B28,'4km'!S:S)/4</f>
        <v>0</v>
      </c>
      <c r="O28" s="57">
        <f>SUMIF('4km'!$B:$B,$B28,'4km'!T:T)/2</f>
        <v>0</v>
      </c>
      <c r="P28" s="55"/>
      <c r="Q28" s="154"/>
      <c r="R28" s="155"/>
      <c r="S28" s="55"/>
      <c r="T28" s="101" t="s">
        <v>433</v>
      </c>
    </row>
    <row r="29" spans="1:20" s="51" customFormat="1" x14ac:dyDescent="0.25">
      <c r="A29" s="50"/>
      <c r="B29" s="79" t="s">
        <v>326</v>
      </c>
      <c r="C29" s="80"/>
      <c r="D29" s="53"/>
      <c r="E29" s="86">
        <f>IF(E27=0,0,E27-$O$15/42.195)</f>
        <v>0</v>
      </c>
      <c r="F29" s="86">
        <f t="shared" ref="F29:O29" si="1">IF(F27=0,0,F27-$O$15/42.195)</f>
        <v>0</v>
      </c>
      <c r="G29" s="86">
        <f t="shared" si="1"/>
        <v>0</v>
      </c>
      <c r="H29" s="86">
        <f t="shared" si="1"/>
        <v>0</v>
      </c>
      <c r="I29" s="86">
        <f t="shared" si="1"/>
        <v>0</v>
      </c>
      <c r="J29" s="86">
        <f t="shared" si="1"/>
        <v>0</v>
      </c>
      <c r="K29" s="86">
        <f t="shared" si="1"/>
        <v>0</v>
      </c>
      <c r="L29" s="86">
        <f t="shared" si="1"/>
        <v>0</v>
      </c>
      <c r="M29" s="86">
        <f t="shared" si="1"/>
        <v>0</v>
      </c>
      <c r="N29" s="86">
        <f t="shared" si="1"/>
        <v>0</v>
      </c>
      <c r="O29" s="86">
        <f t="shared" si="1"/>
        <v>0</v>
      </c>
      <c r="P29" s="80"/>
      <c r="Q29" s="80"/>
      <c r="R29" s="80"/>
      <c r="S29" s="80"/>
      <c r="T29" s="101" t="s">
        <v>422</v>
      </c>
    </row>
    <row r="30" spans="1:20" s="51" customFormat="1" x14ac:dyDescent="0.25">
      <c r="A30" s="50"/>
      <c r="B30" s="79"/>
      <c r="C30" s="80"/>
      <c r="D30" s="53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0"/>
      <c r="Q30" s="80"/>
      <c r="R30" s="80"/>
      <c r="S30" s="80"/>
      <c r="T30" s="101" t="s">
        <v>402</v>
      </c>
    </row>
    <row r="31" spans="1:20" s="51" customFormat="1" ht="16.5" thickBot="1" x14ac:dyDescent="0.3">
      <c r="A31" s="50"/>
      <c r="B31" s="146" t="s">
        <v>458</v>
      </c>
      <c r="C31" s="146"/>
      <c r="D31" s="50"/>
      <c r="E31" s="50"/>
      <c r="F31" s="50"/>
      <c r="G31" s="50"/>
      <c r="H31" s="50"/>
      <c r="I31" s="50"/>
      <c r="J31" s="50"/>
      <c r="K31" s="50"/>
      <c r="L31" s="138" t="s">
        <v>468</v>
      </c>
      <c r="Q31" s="136"/>
      <c r="R31" s="137" t="str">
        <f>IF($F$3="-","-",IF(VLOOKUP($F$3,'4km'!C:G,5,0)="DNF","-",SUMIF('4km'!C:C,$F$3,'4km'!B:B)))</f>
        <v>-</v>
      </c>
      <c r="S31" s="98">
        <f>IF(ISERROR(RANK(R31,$R$31:$R$33,1)),0,RANK(R31,$R$31:$R$33,1))</f>
        <v>0</v>
      </c>
      <c r="T31" s="101" t="s">
        <v>353</v>
      </c>
    </row>
    <row r="32" spans="1:20" s="80" customFormat="1" ht="13.5" thickBot="1" x14ac:dyDescent="0.3">
      <c r="A32" s="50"/>
      <c r="B32" s="134" t="s">
        <v>485</v>
      </c>
      <c r="C32" s="50"/>
      <c r="D32" s="50"/>
      <c r="E32" s="50"/>
      <c r="F32" s="50"/>
      <c r="G32" s="50"/>
      <c r="H32" s="50"/>
      <c r="I32" s="50"/>
      <c r="L32" s="138" t="s">
        <v>450</v>
      </c>
      <c r="M32" s="143" t="s">
        <v>449</v>
      </c>
      <c r="N32" s="144"/>
      <c r="O32" s="145"/>
      <c r="P32" s="50"/>
      <c r="Q32" s="137" t="str">
        <f>IF(ISBLANK(M32),"-",IF(OR(M32="tady vyber jméno",M32="rekord"),"-",VALUE(LEFT(RIGHT(M32,LEN(M32)-SEARCH("(",M32)),LEN(RIGHT(M32,LEN(M32)-SEARCH("(",M32)))-1))))</f>
        <v>-</v>
      </c>
      <c r="R32" s="136" t="str">
        <f>IF($Q$32="-","-",IF(VLOOKUP($Q$32,'4km'!C:G,5,0)="DNF","-",SUMIF('4km'!C:C,$Q$32,'4km'!B:B)))</f>
        <v>-</v>
      </c>
      <c r="S32" s="98">
        <f>IF(ISERROR(RANK(R32,$R$31:$R$33,1)),0,RANK(R32,$R$31:$R$33,1))</f>
        <v>0</v>
      </c>
      <c r="T32" s="101" t="s">
        <v>359</v>
      </c>
    </row>
    <row r="33" spans="1:20" s="51" customFormat="1" ht="13.5" thickBot="1" x14ac:dyDescent="0.3">
      <c r="A33" s="50"/>
      <c r="B33" s="134" t="s">
        <v>470</v>
      </c>
      <c r="C33" s="50"/>
      <c r="D33" s="50"/>
      <c r="E33" s="50"/>
      <c r="F33" s="50"/>
      <c r="G33" s="50"/>
      <c r="H33" s="50"/>
      <c r="I33" s="50"/>
      <c r="L33" s="138" t="s">
        <v>451</v>
      </c>
      <c r="M33" s="143" t="s">
        <v>449</v>
      </c>
      <c r="N33" s="144"/>
      <c r="O33" s="145"/>
      <c r="Q33" s="137" t="str">
        <f>IF(ISBLANK(M33),"-",IF(OR(M33="tady vyber jméno",M33="rekord"),"-",VALUE(LEFT(RIGHT(M33,LEN(M33)-SEARCH("(",M33)),LEN(RIGHT(M33,LEN(M33)-SEARCH("(",M33)))-1))))</f>
        <v>-</v>
      </c>
      <c r="R33" s="136" t="str">
        <f>IF($Q$33="-","-",IF(VLOOKUP($Q$33,'4km'!C:G,5,0)="DNF","-",SUMIF('4km'!C:C,$Q$33,'4km'!B:B)))</f>
        <v>-</v>
      </c>
      <c r="S33" s="98">
        <f>IF(ISERROR(RANK(R33,$R$31:$R$33,1)),0,RANK(R33,$R$31:$R$33,1))</f>
        <v>0</v>
      </c>
      <c r="T33" s="101" t="s">
        <v>350</v>
      </c>
    </row>
    <row r="34" spans="1:20" s="51" customFormat="1" ht="12.75" customHeight="1" x14ac:dyDescent="0.25">
      <c r="A34" s="50"/>
      <c r="B34" s="139" t="s">
        <v>467</v>
      </c>
      <c r="H34" s="50"/>
      <c r="I34" s="50"/>
      <c r="T34" s="101" t="s">
        <v>439</v>
      </c>
    </row>
    <row r="35" spans="1:20" s="51" customFormat="1" x14ac:dyDescent="0.25">
      <c r="A35" s="50"/>
      <c r="S35" s="50"/>
      <c r="T35" s="101" t="s">
        <v>372</v>
      </c>
    </row>
    <row r="36" spans="1:20" s="51" customFormat="1" x14ac:dyDescent="0.25">
      <c r="A36" s="50"/>
      <c r="B36" s="71" t="s">
        <v>295</v>
      </c>
      <c r="D36" s="53"/>
      <c r="E36" s="53"/>
      <c r="F36" s="53"/>
      <c r="O36" s="72" t="s">
        <v>469</v>
      </c>
      <c r="S36" s="50"/>
      <c r="T36" s="101" t="s">
        <v>435</v>
      </c>
    </row>
    <row r="37" spans="1:20" s="51" customFormat="1" x14ac:dyDescent="0.25">
      <c r="A37" s="50"/>
      <c r="B37" s="76" t="s">
        <v>323</v>
      </c>
      <c r="C37" s="77" t="s">
        <v>184</v>
      </c>
      <c r="D37" s="78"/>
      <c r="E37" s="125">
        <v>4</v>
      </c>
      <c r="F37" s="125">
        <v>8</v>
      </c>
      <c r="G37" s="125">
        <v>12</v>
      </c>
      <c r="H37" s="125">
        <v>16</v>
      </c>
      <c r="I37" s="125">
        <v>20</v>
      </c>
      <c r="J37" s="125">
        <v>24</v>
      </c>
      <c r="K37" s="125">
        <v>28</v>
      </c>
      <c r="L37" s="125">
        <v>32</v>
      </c>
      <c r="M37" s="125">
        <v>36</v>
      </c>
      <c r="N37" s="125">
        <v>40</v>
      </c>
      <c r="O37" s="125">
        <v>42</v>
      </c>
      <c r="P37" s="50"/>
      <c r="Q37" s="125"/>
      <c r="R37" s="125"/>
      <c r="S37" s="50"/>
      <c r="T37" s="101" t="s">
        <v>396</v>
      </c>
    </row>
    <row r="38" spans="1:20" s="80" customFormat="1" x14ac:dyDescent="0.25">
      <c r="A38" s="50"/>
      <c r="B38" s="122" t="str">
        <f>IF(MAX(S31:S33)=0,"-",SUMIF(S$31:S$33,1,R$31:R$33)/COUNTIF(S$31:S$33,1))</f>
        <v>-</v>
      </c>
      <c r="C38" s="55" t="str">
        <f>IF(ISERROR(VLOOKUP(B38,'4km'!B:D,3,0)),"-",VLOOKUP(B38,'4km'!B:D,3,0))</f>
        <v>-</v>
      </c>
      <c r="D38" s="55"/>
      <c r="E38" s="124">
        <f>SUMIF('4km'!$B:$B,$B38,'4km'!AF:AF)</f>
        <v>0</v>
      </c>
      <c r="F38" s="124">
        <f>SUMIF('4km'!$B:$B,$B38,'4km'!AG:AG)</f>
        <v>0</v>
      </c>
      <c r="G38" s="124">
        <f>SUMIF('4km'!$B:$B,$B38,'4km'!AH:AH)</f>
        <v>0</v>
      </c>
      <c r="H38" s="124">
        <f>SUMIF('4km'!$B:$B,$B38,'4km'!AI:AI)</f>
        <v>0</v>
      </c>
      <c r="I38" s="124">
        <f>SUMIF('4km'!$B:$B,$B38,'4km'!AJ:AJ)</f>
        <v>0</v>
      </c>
      <c r="J38" s="124">
        <f>SUMIF('4km'!$B:$B,$B38,'4km'!AK:AK)</f>
        <v>0</v>
      </c>
      <c r="K38" s="124">
        <f>SUMIF('4km'!$B:$B,$B38,'4km'!AL:AL)</f>
        <v>0</v>
      </c>
      <c r="L38" s="124">
        <f>SUMIF('4km'!$B:$B,$B38,'4km'!AM:AM)</f>
        <v>0</v>
      </c>
      <c r="M38" s="124">
        <f>SUMIF('4km'!$B:$B,$B38,'4km'!AN:AN)</f>
        <v>0</v>
      </c>
      <c r="N38" s="124">
        <f>SUMIF('4km'!$B:$B,$B38,'4km'!AO:AO)</f>
        <v>0</v>
      </c>
      <c r="O38" s="124">
        <f>SUMIF('4km'!$B:$B,$B38,'4km'!AP:AP)</f>
        <v>0</v>
      </c>
      <c r="P38" s="50"/>
      <c r="Q38" s="50"/>
      <c r="R38" s="50"/>
      <c r="S38" s="50"/>
      <c r="T38" s="101" t="s">
        <v>369</v>
      </c>
    </row>
    <row r="39" spans="1:20" s="51" customFormat="1" x14ac:dyDescent="0.25">
      <c r="A39" s="50"/>
      <c r="B39" s="123" t="str">
        <f>IF(MAX(S31:S33)&lt;=1,"-",SUMIF(S$31:S$33,2,R$31:R$33)/COUNTIF(S$31:S$33,2))</f>
        <v>-</v>
      </c>
      <c r="C39" s="85" t="str">
        <f>IF(ISERROR(VLOOKUP(B39,'4km'!B:D,3,0)),"-",VLOOKUP(B39,'4km'!B:D,3,0))</f>
        <v>-</v>
      </c>
      <c r="D39" s="107"/>
      <c r="E39" s="135">
        <f>IF($B39="-",0,IF(SUMIF('4km'!$B:$B,$B39,'4km'!AF:AF)-E$38&gt;=0,TEXT(SUMIF('4km'!$B:$B,$B39,'4km'!AF:AF)-E$38,"+mm:ss"),TEXT(ABS(SUMIF('4km'!$B:$B,$B39,'4km'!AF:AF)-E$38),"-mm:ss")))</f>
        <v>0</v>
      </c>
      <c r="F39" s="135">
        <f>IF($B39="-",0,IF(SUMIF('4km'!$B:$B,$B39,'4km'!AG:AG)-F$38&gt;=0,TEXT(SUMIF('4km'!$B:$B,$B39,'4km'!AG:AG)-F$38,"+mm:ss"),TEXT(ABS(SUMIF('4km'!$B:$B,$B39,'4km'!AG:AG)-F$38),"-mm:ss")))</f>
        <v>0</v>
      </c>
      <c r="G39" s="135">
        <f>IF($B39="-",0,IF(SUMIF('4km'!$B:$B,$B39,'4km'!AH:AH)-G$38&gt;=0,TEXT(SUMIF('4km'!$B:$B,$B39,'4km'!AH:AH)-G$38,"+mm:ss"),TEXT(ABS(SUMIF('4km'!$B:$B,$B39,'4km'!AH:AH)-G$38),"-mm:ss")))</f>
        <v>0</v>
      </c>
      <c r="H39" s="135">
        <f>IF($B39="-",0,IF(SUMIF('4km'!$B:$B,$B39,'4km'!AI:AI)-H$38&gt;=0,TEXT(SUMIF('4km'!$B:$B,$B39,'4km'!AI:AI)-H$38,"+mm:ss"),TEXT(ABS(SUMIF('4km'!$B:$B,$B39,'4km'!AI:AI)-H$38),"-mm:ss")))</f>
        <v>0</v>
      </c>
      <c r="I39" s="135">
        <f>IF($B39="-",0,IF(SUMIF('4km'!$B:$B,$B39,'4km'!AJ:AJ)-I$38&gt;=0,TEXT(SUMIF('4km'!$B:$B,$B39,'4km'!AJ:AJ)-I$38,"+mm:ss"),TEXT(ABS(SUMIF('4km'!$B:$B,$B39,'4km'!AJ:AJ)-I$38),"-mm:ss")))</f>
        <v>0</v>
      </c>
      <c r="J39" s="135">
        <f>IF($B39="-",0,IF(SUMIF('4km'!$B:$B,$B39,'4km'!AK:AK)-J$38&gt;=0,TEXT(SUMIF('4km'!$B:$B,$B39,'4km'!AK:AK)-J$38,"+mm:ss"),TEXT(ABS(SUMIF('4km'!$B:$B,$B39,'4km'!AK:AK)-J$38),"-mm:ss")))</f>
        <v>0</v>
      </c>
      <c r="K39" s="135">
        <f>IF($B39="-",0,IF(SUMIF('4km'!$B:$B,$B39,'4km'!AL:AL)-K$38&gt;=0,TEXT(SUMIF('4km'!$B:$B,$B39,'4km'!AL:AL)-K$38,"+mm:ss"),TEXT(ABS(SUMIF('4km'!$B:$B,$B39,'4km'!AL:AL)-K$38),"-mm:ss")))</f>
        <v>0</v>
      </c>
      <c r="L39" s="135">
        <f>IF($B39="-",0,IF(SUMIF('4km'!$B:$B,$B39,'4km'!AM:AM)-L$38&gt;=0,TEXT(SUMIF('4km'!$B:$B,$B39,'4km'!AM:AM)-L$38,"+mm:ss"),TEXT(ABS(SUMIF('4km'!$B:$B,$B39,'4km'!AM:AM)-L$38),"-mm:ss")))</f>
        <v>0</v>
      </c>
      <c r="M39" s="135">
        <f>IF($B39="-",0,IF(SUMIF('4km'!$B:$B,$B39,'4km'!AN:AN)-M$38&gt;=0,TEXT(SUMIF('4km'!$B:$B,$B39,'4km'!AN:AN)-M$38,"+mm:ss"),TEXT(ABS(SUMIF('4km'!$B:$B,$B39,'4km'!AN:AN)-M$38),"-mm:ss")))</f>
        <v>0</v>
      </c>
      <c r="N39" s="135">
        <f>IF($B39="-",0,IF(SUMIF('4km'!$B:$B,$B39,'4km'!AO:AO)-N$38&gt;=0,TEXT(SUMIF('4km'!$B:$B,$B39,'4km'!AO:AO)-N$38,"+mm:ss"),TEXT(ABS(SUMIF('4km'!$B:$B,$B39,'4km'!AO:AO)-N$38),"-mm:ss")))</f>
        <v>0</v>
      </c>
      <c r="O39" s="135">
        <f>IF($B39="-",0,IF(SUMIF('4km'!$B:$B,$B39,'4km'!AP:AP)-O$38&gt;=0,TEXT(SUMIF('4km'!$B:$B,$B39,'4km'!AP:AP)-O$38,"+mm:ss"),TEXT(ABS(SUMIF('4km'!$B:$B,$B39,'4km'!AP:AP)-O$38),"-mm:ss")))</f>
        <v>0</v>
      </c>
      <c r="P39" s="50"/>
      <c r="Q39" s="50"/>
      <c r="R39" s="50"/>
      <c r="S39" s="50"/>
      <c r="T39" s="101" t="s">
        <v>405</v>
      </c>
    </row>
    <row r="40" spans="1:20" s="55" customFormat="1" ht="15" customHeight="1" x14ac:dyDescent="0.25">
      <c r="A40" s="50"/>
      <c r="B40" s="122" t="str">
        <f>IF(MAX(S31:S33)&lt;=2,"-",SUMIF(S$31:S$33,3,R$31:R$33)/COUNTIF(S$31:S$33,3))</f>
        <v>-</v>
      </c>
      <c r="C40" s="55" t="str">
        <f>IF(ISERROR(VLOOKUP(B40,'4km'!B:D,3,0)),"-",VLOOKUP(B40,'4km'!B:D,3,0))</f>
        <v>-</v>
      </c>
      <c r="D40" s="54"/>
      <c r="E40" s="135">
        <f>IF($B40="-",0,IF(SUMIF('4km'!$B:$B,$B40,'4km'!AF:AF)-E$38&gt;=0,TEXT(SUMIF('4km'!$B:$B,$B40,'4km'!AF:AF)-E$38,"+mm:ss"),TEXT(ABS(SUMIF('4km'!$B:$B,$B40,'4km'!AF:AF)-E$38),"-mm:ss")))</f>
        <v>0</v>
      </c>
      <c r="F40" s="135">
        <f>IF($B40="-",0,IF(SUMIF('4km'!$B:$B,$B40,'4km'!AG:AG)-F$38&gt;=0,TEXT(SUMIF('4km'!$B:$B,$B40,'4km'!AG:AG)-F$38,"+mm:ss"),TEXT(ABS(SUMIF('4km'!$B:$B,$B40,'4km'!AG:AG)-F$38),"-mm:ss")))</f>
        <v>0</v>
      </c>
      <c r="G40" s="135">
        <f>IF($B40="-",0,IF(SUMIF('4km'!$B:$B,$B40,'4km'!AH:AH)-G$38&gt;=0,TEXT(SUMIF('4km'!$B:$B,$B40,'4km'!AH:AH)-G$38,"+mm:ss"),TEXT(ABS(SUMIF('4km'!$B:$B,$B40,'4km'!AH:AH)-G$38),"-mm:ss")))</f>
        <v>0</v>
      </c>
      <c r="H40" s="135">
        <f>IF($B40="-",0,IF(SUMIF('4km'!$B:$B,$B40,'4km'!AI:AI)-H$38&gt;=0,TEXT(SUMIF('4km'!$B:$B,$B40,'4km'!AI:AI)-H$38,"+mm:ss"),TEXT(ABS(SUMIF('4km'!$B:$B,$B40,'4km'!AI:AI)-H$38),"-mm:ss")))</f>
        <v>0</v>
      </c>
      <c r="I40" s="135">
        <f>IF($B40="-",0,IF(SUMIF('4km'!$B:$B,$B40,'4km'!AJ:AJ)-I$38&gt;=0,TEXT(SUMIF('4km'!$B:$B,$B40,'4km'!AJ:AJ)-I$38,"+mm:ss"),TEXT(ABS(SUMIF('4km'!$B:$B,$B40,'4km'!AJ:AJ)-I$38),"-mm:ss")))</f>
        <v>0</v>
      </c>
      <c r="J40" s="135">
        <f>IF($B40="-",0,IF(SUMIF('4km'!$B:$B,$B40,'4km'!AK:AK)-J$38&gt;=0,TEXT(SUMIF('4km'!$B:$B,$B40,'4km'!AK:AK)-J$38,"+mm:ss"),TEXT(ABS(SUMIF('4km'!$B:$B,$B40,'4km'!AK:AK)-J$38),"-mm:ss")))</f>
        <v>0</v>
      </c>
      <c r="K40" s="135">
        <f>IF($B40="-",0,IF(SUMIF('4km'!$B:$B,$B40,'4km'!AL:AL)-K$38&gt;=0,TEXT(SUMIF('4km'!$B:$B,$B40,'4km'!AL:AL)-K$38,"+mm:ss"),TEXT(ABS(SUMIF('4km'!$B:$B,$B40,'4km'!AL:AL)-K$38),"-mm:ss")))</f>
        <v>0</v>
      </c>
      <c r="L40" s="135">
        <f>IF($B40="-",0,IF(SUMIF('4km'!$B:$B,$B40,'4km'!AM:AM)-L$38&gt;=0,TEXT(SUMIF('4km'!$B:$B,$B40,'4km'!AM:AM)-L$38,"+mm:ss"),TEXT(ABS(SUMIF('4km'!$B:$B,$B40,'4km'!AM:AM)-L$38),"-mm:ss")))</f>
        <v>0</v>
      </c>
      <c r="M40" s="135">
        <f>IF($B40="-",0,IF(SUMIF('4km'!$B:$B,$B40,'4km'!AN:AN)-M$38&gt;=0,TEXT(SUMIF('4km'!$B:$B,$B40,'4km'!AN:AN)-M$38,"+mm:ss"),TEXT(ABS(SUMIF('4km'!$B:$B,$B40,'4km'!AN:AN)-M$38),"-mm:ss")))</f>
        <v>0</v>
      </c>
      <c r="N40" s="135">
        <f>IF($B40="-",0,IF(SUMIF('4km'!$B:$B,$B40,'4km'!AO:AO)-N$38&gt;=0,TEXT(SUMIF('4km'!$B:$B,$B40,'4km'!AO:AO)-N$38,"+mm:ss"),TEXT(ABS(SUMIF('4km'!$B:$B,$B40,'4km'!AO:AO)-N$38),"-mm:ss")))</f>
        <v>0</v>
      </c>
      <c r="O40" s="135">
        <f>IF($B40="-",0,IF(SUMIF('4km'!$B:$B,$B40,'4km'!AP:AP)-O$38&gt;=0,TEXT(SUMIF('4km'!$B:$B,$B40,'4km'!AP:AP)-O$38,"+mm:ss"),TEXT(ABS(SUMIF('4km'!$B:$B,$B40,'4km'!AP:AP)-O$38),"-mm:ss")))</f>
        <v>0</v>
      </c>
      <c r="P40" s="50"/>
      <c r="Q40" s="50"/>
      <c r="R40" s="50"/>
      <c r="S40" s="50"/>
      <c r="T40" s="101" t="s">
        <v>346</v>
      </c>
    </row>
    <row r="41" spans="1:20" s="55" customFormat="1" x14ac:dyDescent="0.25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0"/>
      <c r="Q41" s="50"/>
      <c r="R41" s="50"/>
      <c r="S41" s="50"/>
      <c r="T41" s="101" t="s">
        <v>377</v>
      </c>
    </row>
    <row r="42" spans="1:20" s="55" customFormat="1" x14ac:dyDescent="0.25">
      <c r="A42" s="50"/>
      <c r="B42" s="52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101" t="s">
        <v>398</v>
      </c>
    </row>
    <row r="43" spans="1:20" s="55" customFormat="1" x14ac:dyDescent="0.25">
      <c r="A43" s="50"/>
      <c r="B43" s="127" t="s">
        <v>457</v>
      </c>
      <c r="C43" s="127"/>
      <c r="D43" s="127"/>
      <c r="E43" s="50"/>
      <c r="F43" s="50"/>
      <c r="G43" s="50"/>
      <c r="H43" s="50"/>
      <c r="I43" s="80"/>
      <c r="J43" s="50"/>
      <c r="K43" s="50"/>
      <c r="L43" s="50"/>
      <c r="M43" s="71"/>
      <c r="N43" s="71"/>
      <c r="O43" s="128" t="s">
        <v>456</v>
      </c>
      <c r="P43" s="50"/>
      <c r="Q43" s="50"/>
      <c r="R43" s="50"/>
      <c r="S43" s="50"/>
      <c r="T43" s="101" t="s">
        <v>397</v>
      </c>
    </row>
    <row r="44" spans="1:20" s="80" customFormat="1" x14ac:dyDescent="0.25">
      <c r="A44" s="50"/>
      <c r="B44" s="52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101" t="s">
        <v>364</v>
      </c>
    </row>
    <row r="45" spans="1:20" x14ac:dyDescent="0.25">
      <c r="T45" s="101" t="s">
        <v>428</v>
      </c>
    </row>
    <row r="46" spans="1:20" x14ac:dyDescent="0.25">
      <c r="T46" s="101" t="s">
        <v>378</v>
      </c>
    </row>
    <row r="47" spans="1:20" x14ac:dyDescent="0.25">
      <c r="T47" s="101" t="s">
        <v>426</v>
      </c>
    </row>
    <row r="48" spans="1:20" x14ac:dyDescent="0.25">
      <c r="T48" s="101" t="s">
        <v>406</v>
      </c>
    </row>
    <row r="49" spans="2:20" x14ac:dyDescent="0.25">
      <c r="T49" s="101" t="s">
        <v>390</v>
      </c>
    </row>
    <row r="50" spans="2:20" x14ac:dyDescent="0.25">
      <c r="T50" s="101" t="s">
        <v>393</v>
      </c>
    </row>
    <row r="51" spans="2:20" x14ac:dyDescent="0.25">
      <c r="T51" s="101" t="s">
        <v>373</v>
      </c>
    </row>
    <row r="52" spans="2:20" x14ac:dyDescent="0.25">
      <c r="T52" s="101" t="s">
        <v>348</v>
      </c>
    </row>
    <row r="53" spans="2:20" x14ac:dyDescent="0.25">
      <c r="T53" s="101" t="s">
        <v>432</v>
      </c>
    </row>
    <row r="54" spans="2:20" x14ac:dyDescent="0.25">
      <c r="T54" s="101" t="s">
        <v>343</v>
      </c>
    </row>
    <row r="55" spans="2:20" x14ac:dyDescent="0.25">
      <c r="T55" s="101" t="s">
        <v>447</v>
      </c>
    </row>
    <row r="56" spans="2:20" x14ac:dyDescent="0.25">
      <c r="T56" s="101" t="s">
        <v>345</v>
      </c>
    </row>
    <row r="57" spans="2:20" hidden="1" x14ac:dyDescent="0.25">
      <c r="T57" s="101" t="s">
        <v>352</v>
      </c>
    </row>
    <row r="58" spans="2:20" hidden="1" x14ac:dyDescent="0.25">
      <c r="T58" s="101" t="s">
        <v>413</v>
      </c>
    </row>
    <row r="59" spans="2:20" hidden="1" x14ac:dyDescent="0.25">
      <c r="B59" s="56" t="str">
        <f>B38</f>
        <v>-</v>
      </c>
      <c r="C59" s="55" t="str">
        <f>IF(ISERROR(VLOOKUP(B59,'4km'!B:D,3,0)),"-",VLOOKUP(B59,'4km'!B:D,3,0))</f>
        <v>-</v>
      </c>
      <c r="D59" s="55"/>
      <c r="E59" s="96">
        <f>SUMIF('4km'!$B:$B,$B59,'4km'!AQ:AQ)</f>
        <v>0</v>
      </c>
      <c r="F59" s="96">
        <f>SUMIF('4km'!$B:$B,$B59,'4km'!AR:AR)</f>
        <v>0</v>
      </c>
      <c r="G59" s="96">
        <f>SUMIF('4km'!$B:$B,$B59,'4km'!AS:AS)</f>
        <v>0</v>
      </c>
      <c r="H59" s="96">
        <f>SUMIF('4km'!$B:$B,$B59,'4km'!AT:AT)</f>
        <v>0</v>
      </c>
      <c r="I59" s="96">
        <f>SUMIF('4km'!$B:$B,$B59,'4km'!AU:AU)</f>
        <v>0</v>
      </c>
      <c r="J59" s="96">
        <f>SUMIF('4km'!$B:$B,$B59,'4km'!AV:AV)</f>
        <v>0</v>
      </c>
      <c r="K59" s="96">
        <f>SUMIF('4km'!$B:$B,$B59,'4km'!AW:AW)</f>
        <v>0</v>
      </c>
      <c r="L59" s="96">
        <f>SUMIF('4km'!$B:$B,$B59,'4km'!AX:AX)</f>
        <v>0</v>
      </c>
      <c r="M59" s="96">
        <f>SUMIF('4km'!$B:$B,$B59,'4km'!AY:AY)</f>
        <v>0</v>
      </c>
      <c r="N59" s="96">
        <f>SUMIF('4km'!$B:$B,$B59,'4km'!AZ:AZ)</f>
        <v>0</v>
      </c>
      <c r="O59" s="96">
        <f>SUMIF('4km'!$B:$B,$B59,'4km'!BA:BA)</f>
        <v>0</v>
      </c>
      <c r="T59" s="101" t="s">
        <v>354</v>
      </c>
    </row>
    <row r="60" spans="2:20" hidden="1" x14ac:dyDescent="0.25">
      <c r="B60" s="106" t="str">
        <f>B39</f>
        <v>-</v>
      </c>
      <c r="C60" s="85" t="str">
        <f>IF(ISERROR(VLOOKUP(B60,'4km'!B:D,3,0)),"-",VLOOKUP(B60,'4km'!B:D,3,0))</f>
        <v>-</v>
      </c>
      <c r="D60" s="107"/>
      <c r="E60" s="96">
        <f>SUMIF('4km'!$B:$B,$B60,'4km'!AQ:AQ)</f>
        <v>0</v>
      </c>
      <c r="F60" s="96">
        <f>SUMIF('4km'!$B:$B,$B60,'4km'!AR:AR)</f>
        <v>0</v>
      </c>
      <c r="G60" s="96">
        <f>SUMIF('4km'!$B:$B,$B60,'4km'!AS:AS)</f>
        <v>0</v>
      </c>
      <c r="H60" s="96">
        <f>SUMIF('4km'!$B:$B,$B60,'4km'!AT:AT)</f>
        <v>0</v>
      </c>
      <c r="I60" s="96">
        <f>SUMIF('4km'!$B:$B,$B60,'4km'!AU:AU)</f>
        <v>0</v>
      </c>
      <c r="J60" s="96">
        <f>SUMIF('4km'!$B:$B,$B60,'4km'!AV:AV)</f>
        <v>0</v>
      </c>
      <c r="K60" s="96">
        <f>SUMIF('4km'!$B:$B,$B60,'4km'!AW:AW)</f>
        <v>0</v>
      </c>
      <c r="L60" s="96">
        <f>SUMIF('4km'!$B:$B,$B60,'4km'!AX:AX)</f>
        <v>0</v>
      </c>
      <c r="M60" s="96">
        <f>SUMIF('4km'!$B:$B,$B60,'4km'!AY:AY)</f>
        <v>0</v>
      </c>
      <c r="N60" s="96">
        <f>SUMIF('4km'!$B:$B,$B60,'4km'!AZ:AZ)</f>
        <v>0</v>
      </c>
      <c r="O60" s="96">
        <f>SUMIF('4km'!$B:$B,$B60,'4km'!BA:BA)</f>
        <v>0</v>
      </c>
      <c r="T60" s="101" t="s">
        <v>407</v>
      </c>
    </row>
    <row r="61" spans="2:20" hidden="1" x14ac:dyDescent="0.25">
      <c r="B61" s="56" t="str">
        <f>B40</f>
        <v>-</v>
      </c>
      <c r="C61" s="55" t="str">
        <f>IF(ISERROR(VLOOKUP(B61,'4km'!B:D,3,0)),"-",VLOOKUP(B61,'4km'!B:D,3,0))</f>
        <v>-</v>
      </c>
      <c r="D61" s="54"/>
      <c r="E61" s="96">
        <f>SUMIF('4km'!$B:$B,$B61,'4km'!AQ:AQ)</f>
        <v>0</v>
      </c>
      <c r="F61" s="96">
        <f>SUMIF('4km'!$B:$B,$B61,'4km'!AR:AR)</f>
        <v>0</v>
      </c>
      <c r="G61" s="96">
        <f>SUMIF('4km'!$B:$B,$B61,'4km'!AS:AS)</f>
        <v>0</v>
      </c>
      <c r="H61" s="96">
        <f>SUMIF('4km'!$B:$B,$B61,'4km'!AT:AT)</f>
        <v>0</v>
      </c>
      <c r="I61" s="96">
        <f>SUMIF('4km'!$B:$B,$B61,'4km'!AU:AU)</f>
        <v>0</v>
      </c>
      <c r="J61" s="96">
        <f>SUMIF('4km'!$B:$B,$B61,'4km'!AV:AV)</f>
        <v>0</v>
      </c>
      <c r="K61" s="96">
        <f>SUMIF('4km'!$B:$B,$B61,'4km'!AW:AW)</f>
        <v>0</v>
      </c>
      <c r="L61" s="96">
        <f>SUMIF('4km'!$B:$B,$B61,'4km'!AX:AX)</f>
        <v>0</v>
      </c>
      <c r="M61" s="96">
        <f>SUMIF('4km'!$B:$B,$B61,'4km'!AY:AY)</f>
        <v>0</v>
      </c>
      <c r="N61" s="96">
        <f>SUMIF('4km'!$B:$B,$B61,'4km'!AZ:AZ)</f>
        <v>0</v>
      </c>
      <c r="O61" s="96">
        <f>SUMIF('4km'!$B:$B,$B61,'4km'!BA:BA)</f>
        <v>0</v>
      </c>
      <c r="T61" s="101" t="s">
        <v>414</v>
      </c>
    </row>
    <row r="62" spans="2:20" hidden="1" x14ac:dyDescent="0.25">
      <c r="T62" s="101" t="s">
        <v>356</v>
      </c>
    </row>
    <row r="63" spans="2:20" hidden="1" x14ac:dyDescent="0.25">
      <c r="B63" s="56" t="str">
        <f t="shared" ref="B63:C65" si="2">B38</f>
        <v>-</v>
      </c>
      <c r="C63" s="55" t="str">
        <f t="shared" si="2"/>
        <v>-</v>
      </c>
      <c r="E63" s="126">
        <f>SUMIF('4km'!$B:$B,$B63,'4km'!J:J)/4.125</f>
        <v>0</v>
      </c>
      <c r="F63" s="126">
        <f>SUMIF('4km'!$B:$B,$B63,'4km'!K:K)/4</f>
        <v>0</v>
      </c>
      <c r="G63" s="126">
        <f>SUMIF('4km'!$B:$B,$B63,'4km'!L:L)/4</f>
        <v>0</v>
      </c>
      <c r="H63" s="126">
        <f>SUMIF('4km'!$B:$B,$B63,'4km'!M:M)/4</f>
        <v>0</v>
      </c>
      <c r="I63" s="126">
        <f>SUMIF('4km'!$B:$B,$B63,'4km'!N:N)/4</f>
        <v>0</v>
      </c>
      <c r="J63" s="126">
        <f>SUMIF('4km'!$B:$B,$B63,'4km'!O:O)/4</f>
        <v>0</v>
      </c>
      <c r="K63" s="126">
        <f>SUMIF('4km'!$B:$B,$B63,'4km'!P:P)/4</f>
        <v>0</v>
      </c>
      <c r="L63" s="126">
        <f>SUMIF('4km'!$B:$B,$B63,'4km'!Q:Q)/4</f>
        <v>0</v>
      </c>
      <c r="M63" s="126">
        <f>SUMIF('4km'!$B:$B,$B63,'4km'!R:R)/4</f>
        <v>0</v>
      </c>
      <c r="N63" s="126">
        <f>SUMIF('4km'!$B:$B,$B63,'4km'!S:S)/4</f>
        <v>0</v>
      </c>
      <c r="O63" s="126">
        <f>SUMIF('4km'!$B:$B,$B63,'4km'!T:T)/2</f>
        <v>0</v>
      </c>
      <c r="T63" s="101" t="s">
        <v>374</v>
      </c>
    </row>
    <row r="64" spans="2:20" hidden="1" x14ac:dyDescent="0.25">
      <c r="B64" s="56" t="str">
        <f t="shared" si="2"/>
        <v>-</v>
      </c>
      <c r="C64" s="55" t="str">
        <f t="shared" si="2"/>
        <v>-</v>
      </c>
      <c r="E64" s="126">
        <f>SUMIF('4km'!$B:$B,$B64,'4km'!J:J)/4.125</f>
        <v>0</v>
      </c>
      <c r="F64" s="126">
        <f>SUMIF('4km'!$B:$B,$B64,'4km'!K:K)/4</f>
        <v>0</v>
      </c>
      <c r="G64" s="126">
        <f>SUMIF('4km'!$B:$B,$B64,'4km'!L:L)/4</f>
        <v>0</v>
      </c>
      <c r="H64" s="126">
        <f>SUMIF('4km'!$B:$B,$B64,'4km'!M:M)/4</f>
        <v>0</v>
      </c>
      <c r="I64" s="126">
        <f>SUMIF('4km'!$B:$B,$B64,'4km'!N:N)/4</f>
        <v>0</v>
      </c>
      <c r="J64" s="126">
        <f>SUMIF('4km'!$B:$B,$B64,'4km'!O:O)/4</f>
        <v>0</v>
      </c>
      <c r="K64" s="126">
        <f>SUMIF('4km'!$B:$B,$B64,'4km'!P:P)/4</f>
        <v>0</v>
      </c>
      <c r="L64" s="126">
        <f>SUMIF('4km'!$B:$B,$B64,'4km'!Q:Q)/4</f>
        <v>0</v>
      </c>
      <c r="M64" s="126">
        <f>SUMIF('4km'!$B:$B,$B64,'4km'!R:R)/4</f>
        <v>0</v>
      </c>
      <c r="N64" s="126">
        <f>SUMIF('4km'!$B:$B,$B64,'4km'!S:S)/4</f>
        <v>0</v>
      </c>
      <c r="O64" s="126">
        <f>SUMIF('4km'!$B:$B,$B64,'4km'!T:T)/2</f>
        <v>0</v>
      </c>
      <c r="T64" s="101" t="s">
        <v>409</v>
      </c>
    </row>
    <row r="65" spans="2:20" hidden="1" x14ac:dyDescent="0.25">
      <c r="B65" s="56" t="str">
        <f t="shared" si="2"/>
        <v>-</v>
      </c>
      <c r="C65" s="55" t="str">
        <f t="shared" si="2"/>
        <v>-</v>
      </c>
      <c r="E65" s="126">
        <f>SUMIF('4km'!$B:$B,$B65,'4km'!J:J)/4.125</f>
        <v>0</v>
      </c>
      <c r="F65" s="126">
        <f>SUMIF('4km'!$B:$B,$B65,'4km'!K:K)/4</f>
        <v>0</v>
      </c>
      <c r="G65" s="126">
        <f>SUMIF('4km'!$B:$B,$B65,'4km'!L:L)/4</f>
        <v>0</v>
      </c>
      <c r="H65" s="126">
        <f>SUMIF('4km'!$B:$B,$B65,'4km'!M:M)/4</f>
        <v>0</v>
      </c>
      <c r="I65" s="126">
        <f>SUMIF('4km'!$B:$B,$B65,'4km'!N:N)/4</f>
        <v>0</v>
      </c>
      <c r="J65" s="126">
        <f>SUMIF('4km'!$B:$B,$B65,'4km'!O:O)/4</f>
        <v>0</v>
      </c>
      <c r="K65" s="126">
        <f>SUMIF('4km'!$B:$B,$B65,'4km'!P:P)/4</f>
        <v>0</v>
      </c>
      <c r="L65" s="126">
        <f>SUMIF('4km'!$B:$B,$B65,'4km'!Q:Q)/4</f>
        <v>0</v>
      </c>
      <c r="M65" s="126">
        <f>SUMIF('4km'!$B:$B,$B65,'4km'!R:R)/4</f>
        <v>0</v>
      </c>
      <c r="N65" s="126">
        <f>SUMIF('4km'!$B:$B,$B65,'4km'!S:S)/4</f>
        <v>0</v>
      </c>
      <c r="O65" s="126">
        <f>SUMIF('4km'!$B:$B,$B65,'4km'!T:T)/2</f>
        <v>0</v>
      </c>
      <c r="T65" s="101" t="s">
        <v>347</v>
      </c>
    </row>
    <row r="66" spans="2:20" hidden="1" x14ac:dyDescent="0.25">
      <c r="T66" s="101" t="s">
        <v>379</v>
      </c>
    </row>
    <row r="67" spans="2:20" hidden="1" x14ac:dyDescent="0.25">
      <c r="T67" s="101" t="s">
        <v>392</v>
      </c>
    </row>
    <row r="68" spans="2:20" hidden="1" x14ac:dyDescent="0.25">
      <c r="T68" s="101" t="s">
        <v>444</v>
      </c>
    </row>
    <row r="69" spans="2:20" hidden="1" x14ac:dyDescent="0.25">
      <c r="T69" s="101" t="s">
        <v>417</v>
      </c>
    </row>
    <row r="70" spans="2:20" hidden="1" x14ac:dyDescent="0.25">
      <c r="T70" s="101" t="s">
        <v>360</v>
      </c>
    </row>
    <row r="71" spans="2:20" hidden="1" x14ac:dyDescent="0.25">
      <c r="T71" s="101" t="s">
        <v>436</v>
      </c>
    </row>
    <row r="72" spans="2:20" hidden="1" x14ac:dyDescent="0.25">
      <c r="T72" s="101" t="s">
        <v>367</v>
      </c>
    </row>
    <row r="73" spans="2:20" hidden="1" x14ac:dyDescent="0.25">
      <c r="T73" s="101" t="s">
        <v>341</v>
      </c>
    </row>
    <row r="74" spans="2:20" hidden="1" x14ac:dyDescent="0.25">
      <c r="T74" s="101" t="s">
        <v>410</v>
      </c>
    </row>
    <row r="75" spans="2:20" hidden="1" x14ac:dyDescent="0.25">
      <c r="T75" s="101" t="s">
        <v>434</v>
      </c>
    </row>
    <row r="76" spans="2:20" hidden="1" x14ac:dyDescent="0.25">
      <c r="T76" s="101" t="s">
        <v>443</v>
      </c>
    </row>
    <row r="77" spans="2:20" hidden="1" x14ac:dyDescent="0.25">
      <c r="T77" s="101" t="s">
        <v>400</v>
      </c>
    </row>
    <row r="78" spans="2:20" hidden="1" x14ac:dyDescent="0.25">
      <c r="T78" s="101" t="s">
        <v>375</v>
      </c>
    </row>
    <row r="79" spans="2:20" hidden="1" x14ac:dyDescent="0.25">
      <c r="T79" s="101" t="s">
        <v>389</v>
      </c>
    </row>
    <row r="80" spans="2:20" hidden="1" x14ac:dyDescent="0.25">
      <c r="T80" s="101" t="s">
        <v>408</v>
      </c>
    </row>
    <row r="81" spans="20:20" hidden="1" x14ac:dyDescent="0.25">
      <c r="T81" s="101" t="s">
        <v>437</v>
      </c>
    </row>
    <row r="82" spans="20:20" hidden="1" x14ac:dyDescent="0.25">
      <c r="T82" s="101" t="s">
        <v>381</v>
      </c>
    </row>
    <row r="83" spans="20:20" hidden="1" x14ac:dyDescent="0.25">
      <c r="T83" s="101" t="s">
        <v>384</v>
      </c>
    </row>
    <row r="84" spans="20:20" hidden="1" x14ac:dyDescent="0.25">
      <c r="T84" s="101" t="s">
        <v>415</v>
      </c>
    </row>
    <row r="85" spans="20:20" hidden="1" x14ac:dyDescent="0.25">
      <c r="T85" s="101" t="s">
        <v>383</v>
      </c>
    </row>
    <row r="86" spans="20:20" hidden="1" x14ac:dyDescent="0.25">
      <c r="T86" s="101" t="s">
        <v>427</v>
      </c>
    </row>
    <row r="87" spans="20:20" hidden="1" x14ac:dyDescent="0.25">
      <c r="T87" s="101" t="s">
        <v>363</v>
      </c>
    </row>
    <row r="88" spans="20:20" hidden="1" x14ac:dyDescent="0.25">
      <c r="T88" s="101" t="s">
        <v>421</v>
      </c>
    </row>
    <row r="89" spans="20:20" hidden="1" x14ac:dyDescent="0.25">
      <c r="T89" s="101" t="s">
        <v>385</v>
      </c>
    </row>
    <row r="90" spans="20:20" hidden="1" x14ac:dyDescent="0.25">
      <c r="T90" s="101" t="s">
        <v>430</v>
      </c>
    </row>
    <row r="91" spans="20:20" hidden="1" x14ac:dyDescent="0.25">
      <c r="T91" s="101" t="s">
        <v>425</v>
      </c>
    </row>
    <row r="92" spans="20:20" hidden="1" x14ac:dyDescent="0.25">
      <c r="T92" s="101" t="s">
        <v>368</v>
      </c>
    </row>
    <row r="93" spans="20:20" hidden="1" x14ac:dyDescent="0.25">
      <c r="T93" s="101" t="s">
        <v>438</v>
      </c>
    </row>
    <row r="94" spans="20:20" hidden="1" x14ac:dyDescent="0.25">
      <c r="T94" s="101" t="s">
        <v>355</v>
      </c>
    </row>
    <row r="95" spans="20:20" hidden="1" x14ac:dyDescent="0.25">
      <c r="T95" s="101" t="s">
        <v>387</v>
      </c>
    </row>
    <row r="96" spans="20:20" hidden="1" x14ac:dyDescent="0.25">
      <c r="T96" s="101" t="s">
        <v>371</v>
      </c>
    </row>
    <row r="97" spans="20:20" hidden="1" x14ac:dyDescent="0.25">
      <c r="T97" s="101" t="s">
        <v>388</v>
      </c>
    </row>
    <row r="98" spans="20:20" hidden="1" x14ac:dyDescent="0.25">
      <c r="T98" s="101" t="s">
        <v>429</v>
      </c>
    </row>
    <row r="99" spans="20:20" hidden="1" x14ac:dyDescent="0.25">
      <c r="T99" s="101" t="s">
        <v>351</v>
      </c>
    </row>
    <row r="100" spans="20:20" hidden="1" x14ac:dyDescent="0.25">
      <c r="T100" s="101" t="s">
        <v>386</v>
      </c>
    </row>
    <row r="101" spans="20:20" hidden="1" x14ac:dyDescent="0.25">
      <c r="T101" s="101" t="s">
        <v>342</v>
      </c>
    </row>
    <row r="102" spans="20:20" hidden="1" x14ac:dyDescent="0.25">
      <c r="T102" s="101" t="s">
        <v>361</v>
      </c>
    </row>
    <row r="103" spans="20:20" hidden="1" x14ac:dyDescent="0.25">
      <c r="T103" s="101" t="s">
        <v>382</v>
      </c>
    </row>
    <row r="104" spans="20:20" hidden="1" x14ac:dyDescent="0.25">
      <c r="T104" s="101" t="s">
        <v>391</v>
      </c>
    </row>
    <row r="105" spans="20:20" hidden="1" x14ac:dyDescent="0.25">
      <c r="T105" s="101" t="s">
        <v>358</v>
      </c>
    </row>
    <row r="106" spans="20:20" hidden="1" x14ac:dyDescent="0.25">
      <c r="T106" s="101" t="s">
        <v>403</v>
      </c>
    </row>
    <row r="107" spans="20:20" hidden="1" x14ac:dyDescent="0.25">
      <c r="T107" s="101" t="s">
        <v>366</v>
      </c>
    </row>
    <row r="108" spans="20:20" hidden="1" x14ac:dyDescent="0.25">
      <c r="T108" s="101" t="s">
        <v>349</v>
      </c>
    </row>
    <row r="109" spans="20:20" hidden="1" x14ac:dyDescent="0.25">
      <c r="T109" s="101" t="s">
        <v>448</v>
      </c>
    </row>
    <row r="110" spans="20:20" hidden="1" x14ac:dyDescent="0.25">
      <c r="T110" s="101" t="s">
        <v>411</v>
      </c>
    </row>
    <row r="111" spans="20:20" hidden="1" x14ac:dyDescent="0.25">
      <c r="T111" s="101" t="s">
        <v>365</v>
      </c>
    </row>
    <row r="112" spans="20:20" hidden="1" x14ac:dyDescent="0.25">
      <c r="T112" s="101" t="s">
        <v>431</v>
      </c>
    </row>
    <row r="113" spans="20:20" hidden="1" x14ac:dyDescent="0.25">
      <c r="T113" s="101" t="s">
        <v>452</v>
      </c>
    </row>
    <row r="114" spans="20:20" hidden="1" x14ac:dyDescent="0.25"/>
    <row r="115" spans="20:20" hidden="1" x14ac:dyDescent="0.25"/>
    <row r="116" spans="20:20" hidden="1" x14ac:dyDescent="0.25"/>
    <row r="117" spans="20:20" hidden="1" x14ac:dyDescent="0.25"/>
    <row r="118" spans="20:20" hidden="1" x14ac:dyDescent="0.25"/>
    <row r="119" spans="20:20" hidden="1" x14ac:dyDescent="0.25"/>
  </sheetData>
  <sheetProtection password="C7B2" sheet="1" objects="1" scenarios="1"/>
  <sortState ref="T4:T111">
    <sortCondition ref="T4"/>
  </sortState>
  <mergeCells count="12">
    <mergeCell ref="M33:O33"/>
    <mergeCell ref="M32:O32"/>
    <mergeCell ref="B31:C31"/>
    <mergeCell ref="B3:E3"/>
    <mergeCell ref="Q13:R13"/>
    <mergeCell ref="H4:J4"/>
    <mergeCell ref="B4:C4"/>
    <mergeCell ref="Q26:R28"/>
    <mergeCell ref="Q20:R22"/>
    <mergeCell ref="Q19:R19"/>
    <mergeCell ref="Q25:R25"/>
    <mergeCell ref="Q14:R16"/>
  </mergeCells>
  <conditionalFormatting sqref="B3:E3">
    <cfRule type="cellIs" dxfId="16" priority="13" operator="equal">
      <formula>"tady vyber jméno"</formula>
    </cfRule>
  </conditionalFormatting>
  <conditionalFormatting sqref="E14:O14">
    <cfRule type="expression" dxfId="15" priority="11">
      <formula>LEFT(E14,1)="+"</formula>
    </cfRule>
    <cfRule type="expression" dxfId="14" priority="12">
      <formula>LEFT(E14,1)="-"</formula>
    </cfRule>
  </conditionalFormatting>
  <conditionalFormatting sqref="E16:O16">
    <cfRule type="expression" dxfId="13" priority="9">
      <formula>LEFT(E16,1)="+"</formula>
    </cfRule>
    <cfRule type="expression" dxfId="12" priority="10">
      <formula>LEFT(E16,1)="-"</formula>
    </cfRule>
  </conditionalFormatting>
  <conditionalFormatting sqref="E8:O8">
    <cfRule type="expression" dxfId="11" priority="7">
      <formula>LEFT(E8,1)="+"</formula>
    </cfRule>
    <cfRule type="expression" dxfId="10" priority="8">
      <formula>LEFT(E8,1)="-"</formula>
    </cfRule>
  </conditionalFormatting>
  <conditionalFormatting sqref="E10:O10">
    <cfRule type="expression" dxfId="9" priority="5">
      <formula>LEFT(E10,1)="+"</formula>
    </cfRule>
    <cfRule type="expression" dxfId="8" priority="6">
      <formula>LEFT(E10,1)="-"</formula>
    </cfRule>
  </conditionalFormatting>
  <conditionalFormatting sqref="E39:O40">
    <cfRule type="cellIs" dxfId="7" priority="1" operator="equal">
      <formula>0</formula>
    </cfRule>
    <cfRule type="expression" dxfId="6" priority="2">
      <formula>LEFT(E39,1)="+"</formula>
    </cfRule>
    <cfRule type="expression" dxfId="5" priority="3">
      <formula>LEFT(E39,1)="-"</formula>
    </cfRule>
  </conditionalFormatting>
  <conditionalFormatting sqref="B38:O40">
    <cfRule type="expression" dxfId="4" priority="4">
      <formula>$B38=$B$9</formula>
    </cfRule>
  </conditionalFormatting>
  <conditionalFormatting sqref="E20:O22">
    <cfRule type="expression" dxfId="3" priority="18">
      <formula>E$21&lt;E20</formula>
    </cfRule>
    <cfRule type="expression" dxfId="2" priority="19">
      <formula>E$21&gt;E20</formula>
    </cfRule>
  </conditionalFormatting>
  <conditionalFormatting sqref="E26:O28">
    <cfRule type="expression" dxfId="1" priority="20">
      <formula>E$27&lt;E26</formula>
    </cfRule>
    <cfRule type="expression" dxfId="0" priority="21">
      <formula>E$27&gt;E26</formula>
    </cfRule>
  </conditionalFormatting>
  <dataValidations count="3">
    <dataValidation type="list" allowBlank="1" showErrorMessage="1" errorTitle="Neplatná hodnota" error="vyber z seznamu jméno závodníka" sqref="B3:E3">
      <formula1>$T$4:$T$113</formula1>
    </dataValidation>
    <dataValidation type="list" allowBlank="1" showInputMessage="1" showErrorMessage="1" sqref="M32:O32">
      <formula1>$T$4:$T$113</formula1>
    </dataValidation>
    <dataValidation type="list" showInputMessage="1" showErrorMessage="1" sqref="M33:O33">
      <formula1>$T$4:$T$113</formula1>
    </dataValidation>
  </dataValidations>
  <hyperlinks>
    <hyperlink ref="R3" location="index!A1" display="zpět na OBSAH"/>
  </hyperlinks>
  <pageMargins left="0" right="0" top="0" bottom="0" header="0.31496062992125984" footer="0.31496062992125984"/>
  <pageSetup paperSize="9" scale="79" orientation="landscape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lineWeight="2.25" type="column" displayEmptyCellsAs="gap" negative="1">
          <x14:colorSeries theme="5"/>
          <x14:colorNegative theme="6"/>
          <x14:colorAxis rgb="FF000000"/>
          <x14:colorMarkers theme="0" tint="-0.249977111117893"/>
          <x14:colorFirst theme="1" tint="0.499984740745262"/>
          <x14:colorLast theme="1" tint="0.499984740745262"/>
          <x14:colorHigh theme="0" tint="-0.249977111117893"/>
          <x14:colorLow theme="0" tint="-0.249977111117893"/>
          <x14:sparklines>
            <x14:sparkline>
              <xm:f>person!E29:O29</xm:f>
              <xm:sqref>Q26</xm:sqref>
            </x14:sparkline>
          </x14:sparklines>
        </x14:sparklineGroup>
        <x14:sparklineGroup lineWeight="2.25" displayEmptyCellsAs="gap" high="1" low="1">
          <x14:colorSeries theme="0" tint="-0.249977111117893"/>
          <x14:colorNegative theme="0" tint="-0.499984740745262"/>
          <x14:colorAxis rgb="FF000000"/>
          <x14:colorMarkers theme="4" tint="0.79998168889431442"/>
          <x14:colorFirst theme="4" tint="-0.249977111117893"/>
          <x14:colorLast theme="1" tint="0.499984740745262"/>
          <x14:colorHigh theme="6" tint="-0.249977111117893"/>
          <x14:colorLow rgb="FFC00000"/>
          <x14:sparklines>
            <x14:sparkline>
              <xm:f>person!E23:O23</xm:f>
              <xm:sqref>Q20</xm:sqref>
            </x14:sparkline>
          </x14:sparklines>
        </x14:sparklineGroup>
        <x14:sparklineGroup type="column" displayEmptyCellsAs="gap" negative="1">
          <x14:colorSeries theme="6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/>
          <x14:sparklines>
            <x14:sparkline>
              <xm:f>person!E17:O17</xm:f>
              <xm:sqref>Q14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index</vt:lpstr>
      <vt:lpstr>laps_times</vt:lpstr>
      <vt:lpstr>splits</vt:lpstr>
      <vt:lpstr>split_ranks</vt:lpstr>
      <vt:lpstr>4km</vt:lpstr>
      <vt:lpstr>person</vt:lpstr>
      <vt:lpstr>laps_times!Názvy_tisku</vt:lpstr>
      <vt:lpstr>split_ranks!Názvy_tisku</vt:lpstr>
      <vt:lpstr>splits!Názvy_tisku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BMM 2014</dc:title>
  <dc:creator>Jihočeský Klub Maratonců</dc:creator>
  <cp:lastModifiedBy>fuchance</cp:lastModifiedBy>
  <cp:lastPrinted>2014-01-31T13:58:24Z</cp:lastPrinted>
  <dcterms:created xsi:type="dcterms:W3CDTF">2014-01-29T15:00:18Z</dcterms:created>
  <dcterms:modified xsi:type="dcterms:W3CDTF">2014-01-31T14:57:59Z</dcterms:modified>
</cp:coreProperties>
</file>